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15" windowHeight="5385" activeTab="0"/>
  </bookViews>
  <sheets>
    <sheet name="June 2023" sheetId="1" r:id="rId1"/>
  </sheets>
  <definedNames>
    <definedName name="OLE_LINK1" localSheetId="0">'June 2023'!$C$261</definedName>
    <definedName name="OLE_LINK2" localSheetId="0">'June 2023'!#REF!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Non Interest Income means Operating income</t>
        </r>
      </text>
    </comment>
    <comment ref="B26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Operating Profit refers to Profit Before Tax</t>
        </r>
      </text>
    </comment>
    <comment ref="B27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Total Deposits plus total loans divided by total no of employees</t>
        </r>
      </text>
    </comment>
  </commentList>
</comments>
</file>

<file path=xl/sharedStrings.xml><?xml version="1.0" encoding="utf-8"?>
<sst xmlns="http://schemas.openxmlformats.org/spreadsheetml/2006/main" count="421" uniqueCount="266">
  <si>
    <t xml:space="preserve">CURRENCY </t>
  </si>
  <si>
    <t xml:space="preserve">Liquid Foreign Currency Holdings (Up to one week) </t>
  </si>
  <si>
    <t xml:space="preserve">Nu. In millions </t>
  </si>
  <si>
    <t xml:space="preserve">3 = 1 - 2 </t>
  </si>
  <si>
    <t xml:space="preserve">6 = 4 - 5 </t>
  </si>
  <si>
    <t xml:space="preserve">7 = 3 + 6 </t>
  </si>
  <si>
    <t>USD</t>
  </si>
  <si>
    <t>GBP</t>
  </si>
  <si>
    <t xml:space="preserve">S. No </t>
  </si>
  <si>
    <t xml:space="preserve">Total Tier 1 Capital </t>
  </si>
  <si>
    <t>a.</t>
  </si>
  <si>
    <t>Paid-Up Capital</t>
  </si>
  <si>
    <t>b.</t>
  </si>
  <si>
    <t xml:space="preserve">General Reserves </t>
  </si>
  <si>
    <t>c.</t>
  </si>
  <si>
    <t>Share Premium Account</t>
  </si>
  <si>
    <t>d.</t>
  </si>
  <si>
    <t xml:space="preserve">Retained Earnings </t>
  </si>
  <si>
    <t xml:space="preserve">Less:- </t>
  </si>
  <si>
    <t>e.</t>
  </si>
  <si>
    <t xml:space="preserve">S.no. </t>
  </si>
  <si>
    <t>Tier II Capital</t>
  </si>
  <si>
    <t>Capital Reserve</t>
  </si>
  <si>
    <t>Fixed Assets Revaluation Reserve</t>
  </si>
  <si>
    <t>Exchange Fluctuation Reserve</t>
  </si>
  <si>
    <t>Investment Fluctuation Reserve</t>
  </si>
  <si>
    <t>Research and Development Fund</t>
  </si>
  <si>
    <r>
      <t>f.</t>
    </r>
    <r>
      <rPr>
        <sz val="11"/>
        <color indexed="8"/>
        <rFont val="Arial"/>
        <family val="2"/>
      </rPr>
      <t xml:space="preserve"> </t>
    </r>
  </si>
  <si>
    <t>General Provision</t>
  </si>
  <si>
    <t>g.</t>
  </si>
  <si>
    <t>Capital Grants</t>
  </si>
  <si>
    <t>h.</t>
  </si>
  <si>
    <t>Subordinated Debt</t>
  </si>
  <si>
    <t xml:space="preserve">Assets </t>
  </si>
  <si>
    <t xml:space="preserve">% </t>
  </si>
  <si>
    <t xml:space="preserve">Weighted Asset </t>
  </si>
  <si>
    <t>Zero-Risk Weighted Assets</t>
  </si>
  <si>
    <t>20% Risk Weighted Assets</t>
  </si>
  <si>
    <t>50% Risk Weighted Assets</t>
  </si>
  <si>
    <t>150% Risk weighted Assets</t>
  </si>
  <si>
    <t>Core CAR</t>
  </si>
  <si>
    <r>
      <t>a.</t>
    </r>
    <r>
      <rPr>
        <sz val="11"/>
        <color indexed="8"/>
        <rFont val="Arial"/>
        <family val="2"/>
      </rPr>
      <t xml:space="preserve"> </t>
    </r>
  </si>
  <si>
    <t xml:space="preserve">Of which CCyB (if applicable) expressed as % of RWA </t>
  </si>
  <si>
    <r>
      <t>b.</t>
    </r>
    <r>
      <rPr>
        <sz val="11"/>
        <color indexed="8"/>
        <rFont val="Arial"/>
        <family val="2"/>
      </rPr>
      <t xml:space="preserve"> </t>
    </r>
  </si>
  <si>
    <t>Of which SCR (if applicable) expressed as % of Sectoral RWA</t>
  </si>
  <si>
    <t>i.</t>
  </si>
  <si>
    <t xml:space="preserve">Sector 1 </t>
  </si>
  <si>
    <t>ii.</t>
  </si>
  <si>
    <t xml:space="preserve">Sector 2 </t>
  </si>
  <si>
    <t>iii.</t>
  </si>
  <si>
    <t xml:space="preserve">Sector 3 </t>
  </si>
  <si>
    <t xml:space="preserve">CAR </t>
  </si>
  <si>
    <t>Leverage ratio</t>
  </si>
  <si>
    <t>Tier 1 Capital</t>
  </si>
  <si>
    <t xml:space="preserve">Of which Counter-Cyclical Capital Buffer (CCyB) (if applicable) </t>
  </si>
  <si>
    <t xml:space="preserve">Of which Sectoral Capital Requirements (SCR) (if applicable) </t>
  </si>
  <si>
    <t>Tier 2 Capital</t>
  </si>
  <si>
    <t>Total qualifying capital</t>
  </si>
  <si>
    <t>S.no</t>
  </si>
  <si>
    <t>Sector</t>
  </si>
  <si>
    <t xml:space="preserve">Total Loans </t>
  </si>
  <si>
    <t xml:space="preserve">NPL </t>
  </si>
  <si>
    <t xml:space="preserve">Manufacturing/Industry </t>
  </si>
  <si>
    <t xml:space="preserve">Service &amp; Tourism  </t>
  </si>
  <si>
    <t xml:space="preserve">Trade &amp; Commerce </t>
  </si>
  <si>
    <t xml:space="preserve">Housing </t>
  </si>
  <si>
    <t xml:space="preserve">Transport </t>
  </si>
  <si>
    <t>Counter-party</t>
  </si>
  <si>
    <t xml:space="preserve">Overdrafts </t>
  </si>
  <si>
    <t>Government</t>
  </si>
  <si>
    <t>Government Corporations</t>
  </si>
  <si>
    <r>
      <t>c.</t>
    </r>
    <r>
      <rPr>
        <sz val="11"/>
        <color indexed="8"/>
        <rFont val="Arial"/>
        <family val="2"/>
      </rPr>
      <t xml:space="preserve"> </t>
    </r>
  </si>
  <si>
    <t>Public Companies</t>
  </si>
  <si>
    <r>
      <t>d.</t>
    </r>
    <r>
      <rPr>
        <sz val="11"/>
        <color indexed="8"/>
        <rFont val="Arial"/>
        <family val="2"/>
      </rPr>
      <t xml:space="preserve"> </t>
    </r>
  </si>
  <si>
    <t>Private Companies</t>
  </si>
  <si>
    <r>
      <t>e.</t>
    </r>
    <r>
      <rPr>
        <sz val="11"/>
        <color indexed="8"/>
        <rFont val="Arial"/>
        <family val="2"/>
      </rPr>
      <t xml:space="preserve"> </t>
    </r>
  </si>
  <si>
    <t>Individuals</t>
  </si>
  <si>
    <t>Commercial Banks</t>
  </si>
  <si>
    <r>
      <t>g.</t>
    </r>
    <r>
      <rPr>
        <sz val="11"/>
        <color indexed="8"/>
        <rFont val="Arial"/>
        <family val="2"/>
      </rPr>
      <t xml:space="preserve"> </t>
    </r>
  </si>
  <si>
    <t>Non-Bank Financial Institutions</t>
  </si>
  <si>
    <t xml:space="preserve">Term Loans </t>
  </si>
  <si>
    <t xml:space="preserve">1-30 days </t>
  </si>
  <si>
    <t xml:space="preserve">31 to 90 days </t>
  </si>
  <si>
    <t xml:space="preserve">91-180 days </t>
  </si>
  <si>
    <t xml:space="preserve">181-270 days </t>
  </si>
  <si>
    <t xml:space="preserve">271-365 days </t>
  </si>
  <si>
    <t xml:space="preserve">Over 1 year </t>
  </si>
  <si>
    <t xml:space="preserve">Total </t>
  </si>
  <si>
    <t xml:space="preserve">Investment securities </t>
  </si>
  <si>
    <t xml:space="preserve">Loans &amp; advances to banks </t>
  </si>
  <si>
    <t xml:space="preserve">Loans &amp; advances to customers </t>
  </si>
  <si>
    <t xml:space="preserve">Other assets </t>
  </si>
  <si>
    <t xml:space="preserve">TOTAL </t>
  </si>
  <si>
    <t>Amounts owed to other banks</t>
  </si>
  <si>
    <t>Demand deposits</t>
  </si>
  <si>
    <t>Savings deposits</t>
  </si>
  <si>
    <t>Time deposits</t>
  </si>
  <si>
    <t>Bonds &amp; other negotiable instruments</t>
  </si>
  <si>
    <t xml:space="preserve">Other </t>
  </si>
  <si>
    <t>Time to re-pricing</t>
  </si>
  <si>
    <t>Non-interest bearing</t>
  </si>
  <si>
    <t>Total</t>
  </si>
  <si>
    <t>0-3 Months</t>
  </si>
  <si>
    <t>3- 6 Months</t>
  </si>
  <si>
    <t>6-12 months</t>
  </si>
  <si>
    <t>More than 12 months</t>
  </si>
  <si>
    <t xml:space="preserve">Cash and Balances with Banks </t>
  </si>
  <si>
    <t xml:space="preserve">Treasury Bills </t>
  </si>
  <si>
    <t xml:space="preserve">Loans and Advances </t>
  </si>
  <si>
    <t>Investment securities</t>
  </si>
  <si>
    <t>Other Assets</t>
  </si>
  <si>
    <t>Total financial assets</t>
  </si>
  <si>
    <t xml:space="preserve">Liabilities  </t>
  </si>
  <si>
    <t xml:space="preserve">Deposits </t>
  </si>
  <si>
    <t>Borrowings</t>
  </si>
  <si>
    <t>Other Liabilities</t>
  </si>
  <si>
    <t>Total financial liabilities</t>
  </si>
  <si>
    <t>Total interest Re-pricing gap</t>
  </si>
  <si>
    <t xml:space="preserve">Amount of NPLs (Gross) </t>
  </si>
  <si>
    <t>Substandard</t>
  </si>
  <si>
    <t xml:space="preserve">Doubtful </t>
  </si>
  <si>
    <t>Loss</t>
  </si>
  <si>
    <t>Specific Provisions</t>
  </si>
  <si>
    <t xml:space="preserve">Interest-in-Suspense </t>
  </si>
  <si>
    <t>Net NPLS</t>
  </si>
  <si>
    <t xml:space="preserve">Gross NPLs to Gross Loans </t>
  </si>
  <si>
    <t xml:space="preserve">Net NPLs to Net loans </t>
  </si>
  <si>
    <t>General Provisions</t>
  </si>
  <si>
    <t>Standard</t>
  </si>
  <si>
    <t>Watch</t>
  </si>
  <si>
    <t xml:space="preserve">S.no </t>
  </si>
  <si>
    <t>RMA Securities</t>
  </si>
  <si>
    <t>RGOB Bonds/Securities</t>
  </si>
  <si>
    <t>Corporate Bonds</t>
  </si>
  <si>
    <t>Others</t>
  </si>
  <si>
    <t>Sub-total</t>
  </si>
  <si>
    <t xml:space="preserve">Equity Investments </t>
  </si>
  <si>
    <t>Less</t>
  </si>
  <si>
    <t>Fixed Assets</t>
  </si>
  <si>
    <t>Fixed Assets (Gross)</t>
  </si>
  <si>
    <t>Accumulated Depreciation</t>
  </si>
  <si>
    <t>Fixed Assets (Net Book Value)</t>
  </si>
  <si>
    <t xml:space="preserve">Domestic </t>
  </si>
  <si>
    <t xml:space="preserve">India </t>
  </si>
  <si>
    <t>Demand deposits held with other  banks</t>
  </si>
  <si>
    <t>Time deposits held with other  banks</t>
  </si>
  <si>
    <t xml:space="preserve">Particular </t>
  </si>
  <si>
    <t>Secured Loans</t>
  </si>
  <si>
    <t>Loans secured by physical/ real estate collateral</t>
  </si>
  <si>
    <t>Loans secured by financial collateral</t>
  </si>
  <si>
    <t>Loans secured by guarantees</t>
  </si>
  <si>
    <t>Unsecured Loans</t>
  </si>
  <si>
    <t>Total Loans</t>
  </si>
  <si>
    <t xml:space="preserve">S. no </t>
  </si>
  <si>
    <t xml:space="preserve">Ratio </t>
  </si>
  <si>
    <t>Non-interest income as a percentage of Average Assets</t>
  </si>
  <si>
    <t>Operating Profit as a percentage of Average Assets</t>
  </si>
  <si>
    <t>Return on Assets</t>
  </si>
  <si>
    <t>Business (Deposits plus advances) per employee</t>
  </si>
  <si>
    <t>Profit per employee</t>
  </si>
  <si>
    <t xml:space="preserve">S.No </t>
  </si>
  <si>
    <t xml:space="preserve">Current Period (year for which disclosure is being made) </t>
  </si>
  <si>
    <t xml:space="preserve">Corresponding period of the previous year (COPPY) </t>
  </si>
  <si>
    <t xml:space="preserve">Reason  for  Penalty Imposed </t>
  </si>
  <si>
    <t xml:space="preserve">Penalty Imposed* </t>
  </si>
  <si>
    <t>No. of complaints pending at the beginning of the year</t>
  </si>
  <si>
    <t>No. of complaints received during the year</t>
  </si>
  <si>
    <t>No. of complaints redressed during the year</t>
  </si>
  <si>
    <t>No. of complaints pending at the end of the year</t>
  </si>
  <si>
    <t xml:space="preserve">Year </t>
  </si>
  <si>
    <t xml:space="preserve">Gross NPL </t>
  </si>
  <si>
    <t>Additional specific provisions</t>
  </si>
  <si>
    <t>Additional</t>
  </si>
  <si>
    <t>Required PCR</t>
  </si>
  <si>
    <t>Accretion to the buffer</t>
  </si>
  <si>
    <t>Countercyclical provisioning buffer (Stock)</t>
  </si>
  <si>
    <t xml:space="preserve">6= (60%* Col. 3) </t>
  </si>
  <si>
    <t xml:space="preserve">7 = (6-5-4) </t>
  </si>
  <si>
    <t>Particular</t>
  </si>
  <si>
    <t>Total loans to 10 largest borrowers</t>
  </si>
  <si>
    <t>As % of total Loans</t>
  </si>
  <si>
    <t>Total deposits of the 10 largest depositors</t>
  </si>
  <si>
    <t>As % of total deposits</t>
  </si>
  <si>
    <t>Five largest NPL accounts</t>
  </si>
  <si>
    <t>As % of total NPLs</t>
  </si>
  <si>
    <t xml:space="preserve">Item 1: Tier 1 Capital and its sub-components  </t>
  </si>
  <si>
    <t xml:space="preserve">Item 2: Tier 2 Capital and its sub-components </t>
  </si>
  <si>
    <t xml:space="preserve">Item 4: Capital Adequacy ratios </t>
  </si>
  <si>
    <t>Item 5: Loans and NPL by Sectoral Classification</t>
  </si>
  <si>
    <t xml:space="preserve">Item 6: Loans (Over-drafts and term loans) by type of counter-party </t>
  </si>
  <si>
    <t>Cash in hand</t>
  </si>
  <si>
    <t>Govt. Securities</t>
  </si>
  <si>
    <t>Interest Income as a percentage of Average Assets</t>
  </si>
  <si>
    <t>On Demand</t>
  </si>
  <si>
    <t>Investment</t>
  </si>
  <si>
    <t>Marketable Securities (Interest Earning)</t>
  </si>
  <si>
    <t>Assets/Liablities</t>
  </si>
  <si>
    <t>Net Mismatch in each Time interval</t>
  </si>
  <si>
    <t>Cumulative Net Mismatch</t>
  </si>
  <si>
    <t>100% Risk Weighted Assets</t>
  </si>
  <si>
    <t>Weight  Asset</t>
  </si>
  <si>
    <t xml:space="preserve"> Total</t>
  </si>
  <si>
    <t xml:space="preserve">b. </t>
  </si>
  <si>
    <t>Assets in Foreign Currency</t>
  </si>
  <si>
    <t>Liabilitie s in Foreign Currency</t>
  </si>
  <si>
    <t>Net Short Term Position</t>
  </si>
  <si>
    <t>Long Term Net Position</t>
  </si>
  <si>
    <t>OVERALL Net Position</t>
  </si>
  <si>
    <t>Overall Net Position*</t>
  </si>
  <si>
    <t>Liabilities in Foreign Currency</t>
  </si>
  <si>
    <t>Long Term Foreign Currency Holdings (More than one week)</t>
  </si>
  <si>
    <t>AUD</t>
  </si>
  <si>
    <t>Additional NPL</t>
  </si>
  <si>
    <t>(60% of Additional NPL</t>
  </si>
  <si>
    <t>Interest-In-Suspense A/C</t>
  </si>
  <si>
    <t>End  of Period</t>
  </si>
  <si>
    <t xml:space="preserve">Item 11: Non performing Loans and Provisions </t>
  </si>
  <si>
    <t>Item 12: Assets and Investments</t>
  </si>
  <si>
    <t>Operational Risk</t>
  </si>
  <si>
    <t>CHF</t>
  </si>
  <si>
    <t>SG $</t>
  </si>
  <si>
    <t>EURO</t>
  </si>
  <si>
    <t>CAD</t>
  </si>
  <si>
    <t>HKD</t>
  </si>
  <si>
    <t>JPY</t>
  </si>
  <si>
    <t>Losses for the Current month</t>
  </si>
  <si>
    <t>Profit for the as of Month</t>
  </si>
  <si>
    <t xml:space="preserve">i. </t>
  </si>
  <si>
    <t>j</t>
  </si>
  <si>
    <t>Asset Pending Forclosure Reserve</t>
  </si>
  <si>
    <t xml:space="preserve">Item 15: Geographical Distribution of Exposures </t>
  </si>
  <si>
    <t xml:space="preserve">Item 16: Credit Risk Exposures by collateral </t>
  </si>
  <si>
    <t xml:space="preserve">Item 17: Earnings Ratios (%) </t>
  </si>
  <si>
    <t xml:space="preserve">Item 18: Penalties imposed by the RMA in the past period </t>
  </si>
  <si>
    <t xml:space="preserve">Item 19: Customer Complaints </t>
  </si>
  <si>
    <t xml:space="preserve">Item 20: Provisioning Coverage Ratio </t>
  </si>
  <si>
    <t>Item 21: Concentration of Credit and Deposits</t>
  </si>
  <si>
    <t xml:space="preserve">Item 22: Exposure to 5 Largest NPL accounts </t>
  </si>
  <si>
    <t>Item 10: Assets and Liabilities by time-to-re-pricing Jun-22</t>
  </si>
  <si>
    <t xml:space="preserve">Item 13: Foreign exchange assets and liabilities June 2022
</t>
  </si>
  <si>
    <t>Item 3: Risk weighted assets (Current Period and COPY)</t>
  </si>
  <si>
    <t>Balance Sheet Amount (2022)</t>
  </si>
  <si>
    <t>Balance Sheet Amount (2023)</t>
  </si>
  <si>
    <t>Agriculture &amp; Livestock</t>
  </si>
  <si>
    <t>Forestry &amp; Logging</t>
  </si>
  <si>
    <t>Mining &amp; Quarrying</t>
  </si>
  <si>
    <t>Service</t>
  </si>
  <si>
    <t>Loans to contractors</t>
  </si>
  <si>
    <t>Personal</t>
  </si>
  <si>
    <t>Credit Cards</t>
  </si>
  <si>
    <t>Staff Incentive</t>
  </si>
  <si>
    <t>Loan Against Term Deposit</t>
  </si>
  <si>
    <t>Loans to Government</t>
  </si>
  <si>
    <t>Loans to Financial Service Providers</t>
  </si>
  <si>
    <t>Loans for shares &amp; securities</t>
  </si>
  <si>
    <t>Education Loan</t>
  </si>
  <si>
    <t>Medical Loan</t>
  </si>
  <si>
    <t>Item 8: Assets (net of provisions) and Liabilities by Residual Maturity Jun-23</t>
  </si>
  <si>
    <t>Item 7: Assets (net of provisions) and Liabilities by Original Maturity Jun-22</t>
  </si>
  <si>
    <t>Item 9: Assets and Liabilities by time-to-re-pricing Jun-23</t>
  </si>
  <si>
    <t xml:space="preserve">Item 14: Foreign exchange assets and liabilities June 2023
</t>
  </si>
  <si>
    <r>
      <t>h.</t>
    </r>
    <r>
      <rPr>
        <sz val="11"/>
        <color indexed="8"/>
        <rFont val="Arial"/>
        <family val="2"/>
      </rPr>
      <t xml:space="preserve"> </t>
    </r>
  </si>
  <si>
    <r>
      <t>i.</t>
    </r>
    <r>
      <rPr>
        <sz val="11"/>
        <color indexed="8"/>
        <rFont val="Arial"/>
        <family val="2"/>
      </rPr>
      <t xml:space="preserve"> </t>
    </r>
  </si>
  <si>
    <r>
      <t>j.</t>
    </r>
    <r>
      <rPr>
        <sz val="11"/>
        <color indexed="8"/>
        <rFont val="Arial"/>
        <family val="2"/>
      </rPr>
      <t xml:space="preserve"> </t>
    </r>
  </si>
  <si>
    <r>
      <t>k.</t>
    </r>
    <r>
      <rPr>
        <sz val="11"/>
        <color indexed="8"/>
        <rFont val="Arial"/>
        <family val="2"/>
      </rPr>
      <t xml:space="preserve"> </t>
    </r>
  </si>
  <si>
    <r>
      <t>l.</t>
    </r>
    <r>
      <rPr>
        <sz val="11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</si>
</sst>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 ;[Red]\-#,##0.00\ "/>
    <numFmt numFmtId="169" formatCode="0.0"/>
    <numFmt numFmtId="170" formatCode="#,##0.000"/>
    <numFmt numFmtId="171" formatCode="#,##0.0"/>
    <numFmt numFmtId="172" formatCode="0.0%"/>
    <numFmt numFmtId="173" formatCode="[$-409]dddd\,\ mmmm\ dd\,\ yyyy"/>
    <numFmt numFmtId="174" formatCode="[$-409]h:mm:ss\ AM/PM"/>
    <numFmt numFmtId="175" formatCode="_(* #,##0.000000_);_(* \(#,##0.000000\);_(* &quot;-&quot;??????_);_(@_)"/>
    <numFmt numFmtId="176" formatCode="_(* #,##0.000_);_(* \(#,##0.000\);_(* &quot;-&quot;??_);_(@_)"/>
    <numFmt numFmtId="177" formatCode="_(* #,##0.0000_);_(* \(#,##0.0000\);_(* &quot;-&quot;??_);_(@_)"/>
    <numFmt numFmtId="178" formatCode="[$-409]dddd\,\ mmmm\ d\,\ yyyy"/>
    <numFmt numFmtId="179" formatCode="_(* #,##0.0_);_(* \(#,##0.0\);_(* &quot;-&quot;??_);_(@_)"/>
    <numFmt numFmtId="180" formatCode="_(* #,##0_);_(* \(#,##0\);_(* &quot;-&quot;??_);_(@_)"/>
    <numFmt numFmtId="181" formatCode="_(&quot;$&quot;* #,##0.000_);_(&quot;$&quot;* \(#,##0.000\);_(&quot;$&quot;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mbria"/>
      <family val="1"/>
    </font>
    <font>
      <sz val="11"/>
      <name val="Calibri"/>
      <family val="2"/>
    </font>
    <font>
      <sz val="11"/>
      <name val="Arial"/>
      <family val="2"/>
    </font>
    <font>
      <b/>
      <sz val="11"/>
      <name val="Cambria"/>
      <family val="1"/>
    </font>
    <font>
      <b/>
      <sz val="11"/>
      <name val="Calibri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i/>
      <sz val="11"/>
      <color indexed="8"/>
      <name val="Cambria"/>
      <family val="1"/>
    </font>
    <font>
      <sz val="11"/>
      <color indexed="8"/>
      <name val="Georgia"/>
      <family val="1"/>
    </font>
    <font>
      <b/>
      <i/>
      <sz val="11"/>
      <color indexed="8"/>
      <name val="Cambria"/>
      <family val="1"/>
    </font>
    <font>
      <sz val="11"/>
      <color indexed="10"/>
      <name val="Cambria"/>
      <family val="1"/>
    </font>
    <font>
      <b/>
      <sz val="11"/>
      <color indexed="8"/>
      <name val="Georgia"/>
      <family val="1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sz val="11"/>
      <color rgb="FF000000"/>
      <name val="Arial"/>
      <family val="2"/>
    </font>
    <font>
      <i/>
      <sz val="11"/>
      <color rgb="FF000000"/>
      <name val="Cambria"/>
      <family val="1"/>
    </font>
    <font>
      <sz val="11"/>
      <color rgb="FF000000"/>
      <name val="Georgia"/>
      <family val="1"/>
    </font>
    <font>
      <b/>
      <i/>
      <sz val="11"/>
      <color rgb="FF000000"/>
      <name val="Cambria"/>
      <family val="1"/>
    </font>
    <font>
      <sz val="11"/>
      <color rgb="FFFF0000"/>
      <name val="Cambria"/>
      <family val="1"/>
    </font>
    <font>
      <b/>
      <sz val="11"/>
      <color rgb="FF000000"/>
      <name val="Georgia"/>
      <family val="1"/>
    </font>
    <font>
      <sz val="10"/>
      <color theme="1"/>
      <name val="Calibri"/>
      <family val="2"/>
    </font>
    <font>
      <sz val="11"/>
      <color theme="1"/>
      <name val="Cambria"/>
      <family val="1"/>
    </font>
    <font>
      <b/>
      <sz val="11"/>
      <color rgb="FF000000"/>
      <name val="Arial"/>
      <family val="2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57" fillId="0" borderId="10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 horizontal="left" wrapText="1"/>
    </xf>
    <xf numFmtId="0" fontId="57" fillId="0" borderId="1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 vertical="top" wrapText="1"/>
    </xf>
    <xf numFmtId="43" fontId="58" fillId="0" borderId="10" xfId="42" applyFont="1" applyFill="1" applyBorder="1" applyAlignment="1">
      <alignment horizontal="right" vertical="top" wrapText="1"/>
    </xf>
    <xf numFmtId="43" fontId="58" fillId="0" borderId="10" xfId="0" applyNumberFormat="1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left" vertical="top" wrapText="1" indent="5"/>
    </xf>
    <xf numFmtId="4" fontId="58" fillId="0" borderId="0" xfId="0" applyNumberFormat="1" applyFont="1" applyFill="1" applyBorder="1" applyAlignment="1">
      <alignment horizontal="right" vertical="top" wrapText="1"/>
    </xf>
    <xf numFmtId="0" fontId="58" fillId="0" borderId="10" xfId="0" applyFont="1" applyFill="1" applyBorder="1" applyAlignment="1">
      <alignment horizontal="justify" wrapText="1"/>
    </xf>
    <xf numFmtId="0" fontId="58" fillId="0" borderId="10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right" wrapText="1"/>
    </xf>
    <xf numFmtId="17" fontId="57" fillId="0" borderId="11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right" wrapText="1"/>
    </xf>
    <xf numFmtId="0" fontId="58" fillId="0" borderId="11" xfId="0" applyFont="1" applyFill="1" applyBorder="1" applyAlignment="1">
      <alignment horizontal="left" wrapText="1"/>
    </xf>
    <xf numFmtId="0" fontId="58" fillId="0" borderId="10" xfId="0" applyFont="1" applyFill="1" applyBorder="1" applyAlignment="1">
      <alignment horizontal="right" wrapText="1"/>
    </xf>
    <xf numFmtId="4" fontId="58" fillId="0" borderId="11" xfId="0" applyNumberFormat="1" applyFont="1" applyFill="1" applyBorder="1" applyAlignment="1">
      <alignment horizontal="right" wrapText="1"/>
    </xf>
    <xf numFmtId="0" fontId="58" fillId="0" borderId="11" xfId="0" applyFont="1" applyFill="1" applyBorder="1" applyAlignment="1">
      <alignment horizontal="right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top" wrapText="1"/>
    </xf>
    <xf numFmtId="4" fontId="58" fillId="0" borderId="10" xfId="0" applyNumberFormat="1" applyFont="1" applyFill="1" applyBorder="1" applyAlignment="1">
      <alignment horizontal="right" vertical="top" wrapText="1"/>
    </xf>
    <xf numFmtId="0" fontId="58" fillId="0" borderId="10" xfId="0" applyFont="1" applyFill="1" applyBorder="1" applyAlignment="1">
      <alignment horizontal="left" vertical="center" wrapText="1"/>
    </xf>
    <xf numFmtId="43" fontId="58" fillId="0" borderId="10" xfId="42" applyFont="1" applyFill="1" applyBorder="1" applyAlignment="1">
      <alignment horizontal="right" wrapText="1"/>
    </xf>
    <xf numFmtId="0" fontId="57" fillId="0" borderId="10" xfId="0" applyFont="1" applyFill="1" applyBorder="1" applyAlignment="1">
      <alignment horizontal="center" vertical="top"/>
    </xf>
    <xf numFmtId="43" fontId="58" fillId="0" borderId="10" xfId="42" applyFont="1" applyFill="1" applyBorder="1" applyAlignment="1">
      <alignment horizontal="center" vertical="top" wrapText="1"/>
    </xf>
    <xf numFmtId="43" fontId="57" fillId="0" borderId="10" xfId="42" applyFont="1" applyFill="1" applyBorder="1" applyAlignment="1">
      <alignment horizontal="left" vertical="top" wrapText="1"/>
    </xf>
    <xf numFmtId="0" fontId="55" fillId="0" borderId="0" xfId="0" applyFont="1" applyFill="1" applyAlignment="1">
      <alignment/>
    </xf>
    <xf numFmtId="43" fontId="58" fillId="0" borderId="10" xfId="42" applyFont="1" applyFill="1" applyBorder="1" applyAlignment="1">
      <alignment horizontal="left" wrapText="1"/>
    </xf>
    <xf numFmtId="4" fontId="55" fillId="0" borderId="10" xfId="0" applyNumberFormat="1" applyFont="1" applyFill="1" applyBorder="1" applyAlignment="1">
      <alignment/>
    </xf>
    <xf numFmtId="4" fontId="57" fillId="0" borderId="10" xfId="0" applyNumberFormat="1" applyFont="1" applyFill="1" applyBorder="1" applyAlignment="1">
      <alignment horizontal="right" vertical="top" wrapText="1"/>
    </xf>
    <xf numFmtId="43" fontId="58" fillId="0" borderId="11" xfId="42" applyFont="1" applyFill="1" applyBorder="1" applyAlignment="1">
      <alignment horizontal="left" wrapText="1"/>
    </xf>
    <xf numFmtId="10" fontId="58" fillId="0" borderId="10" xfId="42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10" fontId="5" fillId="0" borderId="10" xfId="4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3" fontId="6" fillId="0" borderId="0" xfId="42" applyFont="1" applyFill="1" applyAlignment="1">
      <alignment/>
    </xf>
    <xf numFmtId="43" fontId="5" fillId="0" borderId="10" xfId="42" applyFont="1" applyFill="1" applyBorder="1" applyAlignment="1">
      <alignment horizontal="center" vertical="center" wrapText="1"/>
    </xf>
    <xf numFmtId="17" fontId="6" fillId="0" borderId="0" xfId="0" applyNumberFormat="1" applyFont="1" applyFill="1" applyAlignment="1">
      <alignment/>
    </xf>
    <xf numFmtId="43" fontId="58" fillId="0" borderId="10" xfId="0" applyNumberFormat="1" applyFont="1" applyFill="1" applyBorder="1" applyAlignment="1">
      <alignment horizontal="center" vertical="top" wrapText="1"/>
    </xf>
    <xf numFmtId="17" fontId="57" fillId="0" borderId="12" xfId="0" applyNumberFormat="1" applyFont="1" applyFill="1" applyBorder="1" applyAlignment="1">
      <alignment horizontal="center" vertical="center" wrapText="1"/>
    </xf>
    <xf numFmtId="17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wrapText="1"/>
    </xf>
    <xf numFmtId="4" fontId="59" fillId="0" borderId="11" xfId="0" applyNumberFormat="1" applyFont="1" applyFill="1" applyBorder="1" applyAlignment="1">
      <alignment wrapText="1"/>
    </xf>
    <xf numFmtId="43" fontId="58" fillId="0" borderId="11" xfId="42" applyFont="1" applyFill="1" applyBorder="1" applyAlignment="1">
      <alignment vertical="center"/>
    </xf>
    <xf numFmtId="43" fontId="58" fillId="0" borderId="11" xfId="42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right" wrapText="1"/>
    </xf>
    <xf numFmtId="10" fontId="58" fillId="0" borderId="10" xfId="61" applyNumberFormat="1" applyFont="1" applyFill="1" applyBorder="1" applyAlignment="1">
      <alignment horizontal="center" vertical="top" wrapText="1"/>
    </xf>
    <xf numFmtId="10" fontId="58" fillId="0" borderId="10" xfId="42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left"/>
    </xf>
    <xf numFmtId="0" fontId="58" fillId="0" borderId="10" xfId="0" applyFont="1" applyFill="1" applyBorder="1" applyAlignment="1">
      <alignment horizontal="left" vertical="top"/>
    </xf>
    <xf numFmtId="43" fontId="58" fillId="0" borderId="10" xfId="42" applyFont="1" applyFill="1" applyBorder="1" applyAlignment="1">
      <alignment horizontal="center" vertical="center"/>
    </xf>
    <xf numFmtId="43" fontId="58" fillId="0" borderId="10" xfId="42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horizontal="justify" vertical="top" wrapText="1"/>
    </xf>
    <xf numFmtId="43" fontId="58" fillId="0" borderId="10" xfId="42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left" wrapText="1"/>
    </xf>
    <xf numFmtId="0" fontId="60" fillId="0" borderId="13" xfId="0" applyFont="1" applyFill="1" applyBorder="1" applyAlignment="1">
      <alignment horizontal="center"/>
    </xf>
    <xf numFmtId="0" fontId="60" fillId="0" borderId="14" xfId="0" applyFont="1" applyFill="1" applyBorder="1" applyAlignment="1">
      <alignment/>
    </xf>
    <xf numFmtId="0" fontId="60" fillId="0" borderId="15" xfId="0" applyFont="1" applyFill="1" applyBorder="1" applyAlignment="1">
      <alignment/>
    </xf>
    <xf numFmtId="0" fontId="58" fillId="0" borderId="10" xfId="0" applyFont="1" applyFill="1" applyBorder="1" applyAlignment="1">
      <alignment horizontal="left" vertical="top" wrapText="1" indent="5"/>
    </xf>
    <xf numFmtId="39" fontId="58" fillId="0" borderId="10" xfId="0" applyNumberFormat="1" applyFont="1" applyFill="1" applyBorder="1" applyAlignment="1">
      <alignment horizontal="right" vertical="top" wrapText="1"/>
    </xf>
    <xf numFmtId="43" fontId="57" fillId="0" borderId="10" xfId="42" applyFont="1" applyFill="1" applyBorder="1" applyAlignment="1">
      <alignment horizontal="right" vertical="top" wrapText="1"/>
    </xf>
    <xf numFmtId="43" fontId="27" fillId="0" borderId="0" xfId="44" applyFont="1" applyFill="1" applyBorder="1" applyAlignment="1">
      <alignment/>
    </xf>
    <xf numFmtId="4" fontId="57" fillId="0" borderId="13" xfId="0" applyNumberFormat="1" applyFont="1" applyFill="1" applyBorder="1" applyAlignment="1">
      <alignment horizontal="right" wrapText="1"/>
    </xf>
    <xf numFmtId="4" fontId="57" fillId="0" borderId="10" xfId="0" applyNumberFormat="1" applyFont="1" applyFill="1" applyBorder="1" applyAlignment="1">
      <alignment horizontal="right" wrapText="1"/>
    </xf>
    <xf numFmtId="4" fontId="58" fillId="0" borderId="13" xfId="0" applyNumberFormat="1" applyFont="1" applyFill="1" applyBorder="1" applyAlignment="1">
      <alignment horizontal="right" wrapText="1"/>
    </xf>
    <xf numFmtId="0" fontId="58" fillId="0" borderId="11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wrapText="1"/>
    </xf>
    <xf numFmtId="4" fontId="58" fillId="0" borderId="13" xfId="0" applyNumberFormat="1" applyFont="1" applyFill="1" applyBorder="1" applyAlignment="1">
      <alignment horizontal="right" vertical="top" wrapText="1"/>
    </xf>
    <xf numFmtId="0" fontId="63" fillId="0" borderId="10" xfId="0" applyFont="1" applyFill="1" applyBorder="1" applyAlignment="1">
      <alignment horizontal="left" wrapText="1"/>
    </xf>
    <xf numFmtId="4" fontId="63" fillId="0" borderId="13" xfId="0" applyNumberFormat="1" applyFont="1" applyFill="1" applyBorder="1" applyAlignment="1">
      <alignment horizontal="right" wrapText="1"/>
    </xf>
    <xf numFmtId="2" fontId="58" fillId="0" borderId="10" xfId="0" applyNumberFormat="1" applyFont="1" applyFill="1" applyBorder="1" applyAlignment="1">
      <alignment horizontal="right" wrapText="1"/>
    </xf>
    <xf numFmtId="2" fontId="58" fillId="0" borderId="10" xfId="0" applyNumberFormat="1" applyFont="1" applyFill="1" applyBorder="1" applyAlignment="1">
      <alignment horizontal="right" vertical="top" wrapText="1"/>
    </xf>
    <xf numFmtId="43" fontId="58" fillId="0" borderId="11" xfId="42" applyFont="1" applyFill="1" applyBorder="1" applyAlignment="1">
      <alignment horizontal="right" wrapText="1"/>
    </xf>
    <xf numFmtId="43" fontId="58" fillId="0" borderId="10" xfId="42" applyFont="1" applyFill="1" applyBorder="1" applyAlignment="1">
      <alignment horizontal="right"/>
    </xf>
    <xf numFmtId="43" fontId="58" fillId="0" borderId="11" xfId="42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left" wrapText="1"/>
    </xf>
    <xf numFmtId="43" fontId="58" fillId="0" borderId="10" xfId="0" applyNumberFormat="1" applyFont="1" applyFill="1" applyBorder="1" applyAlignment="1">
      <alignment horizontal="left" wrapText="1"/>
    </xf>
    <xf numFmtId="43" fontId="55" fillId="0" borderId="0" xfId="0" applyNumberFormat="1" applyFont="1" applyFill="1" applyAlignment="1">
      <alignment/>
    </xf>
    <xf numFmtId="43" fontId="57" fillId="0" borderId="10" xfId="0" applyNumberFormat="1" applyFont="1" applyFill="1" applyBorder="1" applyAlignment="1">
      <alignment horizontal="left" vertical="top" wrapText="1"/>
    </xf>
    <xf numFmtId="2" fontId="57" fillId="0" borderId="10" xfId="0" applyNumberFormat="1" applyFont="1" applyFill="1" applyBorder="1" applyAlignment="1">
      <alignment horizontal="right" vertical="top" wrapText="1"/>
    </xf>
    <xf numFmtId="0" fontId="58" fillId="0" borderId="10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center" vertical="top" wrapText="1"/>
    </xf>
    <xf numFmtId="43" fontId="57" fillId="0" borderId="10" xfId="42" applyFont="1" applyFill="1" applyBorder="1" applyAlignment="1">
      <alignment horizontal="left" wrapText="1"/>
    </xf>
    <xf numFmtId="0" fontId="58" fillId="0" borderId="10" xfId="0" applyFont="1" applyFill="1" applyBorder="1" applyAlignment="1">
      <alignment horizontal="right" vertical="top" wrapText="1"/>
    </xf>
    <xf numFmtId="0" fontId="58" fillId="0" borderId="10" xfId="0" applyFont="1" applyFill="1" applyBorder="1" applyAlignment="1">
      <alignment vertical="top"/>
    </xf>
    <xf numFmtId="43" fontId="58" fillId="0" borderId="10" xfId="42" applyFont="1" applyFill="1" applyBorder="1" applyAlignment="1">
      <alignment vertical="top"/>
    </xf>
    <xf numFmtId="43" fontId="58" fillId="0" borderId="10" xfId="42" applyFont="1" applyFill="1" applyBorder="1" applyAlignment="1">
      <alignment horizontal="left" vertical="top"/>
    </xf>
    <xf numFmtId="43" fontId="57" fillId="0" borderId="10" xfId="42" applyFont="1" applyFill="1" applyBorder="1" applyAlignment="1">
      <alignment vertical="top"/>
    </xf>
    <xf numFmtId="0" fontId="57" fillId="0" borderId="0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 vertical="top"/>
    </xf>
    <xf numFmtId="43" fontId="57" fillId="0" borderId="0" xfId="42" applyFont="1" applyFill="1" applyBorder="1" applyAlignment="1">
      <alignment vertical="top"/>
    </xf>
    <xf numFmtId="0" fontId="58" fillId="0" borderId="10" xfId="0" applyFont="1" applyFill="1" applyBorder="1" applyAlignment="1">
      <alignment vertical="top" wrapText="1"/>
    </xf>
    <xf numFmtId="43" fontId="57" fillId="0" borderId="10" xfId="0" applyNumberFormat="1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top" wrapText="1"/>
    </xf>
    <xf numFmtId="43" fontId="57" fillId="0" borderId="10" xfId="0" applyNumberFormat="1" applyFont="1" applyFill="1" applyBorder="1" applyAlignment="1">
      <alignment vertical="top" wrapText="1"/>
    </xf>
    <xf numFmtId="43" fontId="58" fillId="0" borderId="10" xfId="61" applyNumberFormat="1" applyFont="1" applyFill="1" applyBorder="1" applyAlignment="1">
      <alignment horizontal="center" vertical="center"/>
    </xf>
    <xf numFmtId="43" fontId="5" fillId="0" borderId="10" xfId="61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43" fontId="65" fillId="0" borderId="0" xfId="0" applyNumberFormat="1" applyFont="1" applyFill="1" applyAlignment="1">
      <alignment/>
    </xf>
    <xf numFmtId="43" fontId="65" fillId="0" borderId="0" xfId="42" applyFont="1" applyFill="1" applyAlignment="1">
      <alignment/>
    </xf>
    <xf numFmtId="0" fontId="57" fillId="0" borderId="0" xfId="0" applyFont="1" applyFill="1" applyAlignment="1">
      <alignment horizontal="left"/>
    </xf>
    <xf numFmtId="0" fontId="66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8" fontId="0" fillId="0" borderId="16" xfId="0" applyNumberFormat="1" applyFont="1" applyFill="1" applyBorder="1" applyAlignment="1" applyProtection="1">
      <alignment/>
      <protection locked="0"/>
    </xf>
    <xf numFmtId="168" fontId="0" fillId="0" borderId="1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>
      <alignment/>
    </xf>
    <xf numFmtId="43" fontId="59" fillId="0" borderId="10" xfId="42" applyFont="1" applyFill="1" applyBorder="1" applyAlignment="1">
      <alignment horizontal="right" wrapText="1"/>
    </xf>
    <xf numFmtId="168" fontId="0" fillId="0" borderId="17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43" fontId="59" fillId="0" borderId="10" xfId="42" applyFont="1" applyFill="1" applyBorder="1" applyAlignment="1">
      <alignment horizontal="right" vertical="top" wrapText="1"/>
    </xf>
    <xf numFmtId="43" fontId="59" fillId="0" borderId="11" xfId="42" applyFont="1" applyFill="1" applyBorder="1" applyAlignment="1">
      <alignment horizontal="right" vertical="top" wrapText="1"/>
    </xf>
    <xf numFmtId="43" fontId="67" fillId="0" borderId="10" xfId="42" applyFont="1" applyFill="1" applyBorder="1" applyAlignment="1">
      <alignment wrapText="1"/>
    </xf>
    <xf numFmtId="43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49" fillId="0" borderId="10" xfId="54" applyFont="1" applyFill="1" applyBorder="1" applyAlignment="1" applyProtection="1">
      <alignment horizontal="center"/>
      <protection/>
    </xf>
    <xf numFmtId="43" fontId="0" fillId="0" borderId="0" xfId="42" applyFont="1" applyFill="1" applyAlignment="1">
      <alignment/>
    </xf>
    <xf numFmtId="0" fontId="58" fillId="0" borderId="11" xfId="0" applyFont="1" applyFill="1" applyBorder="1" applyAlignment="1">
      <alignment horizontal="center" wrapText="1"/>
    </xf>
    <xf numFmtId="43" fontId="7" fillId="0" borderId="10" xfId="42" applyFont="1" applyFill="1" applyBorder="1" applyAlignment="1">
      <alignment vertical="top" wrapText="1"/>
    </xf>
    <xf numFmtId="43" fontId="5" fillId="0" borderId="10" xfId="42" applyFont="1" applyFill="1" applyBorder="1" applyAlignment="1">
      <alignment vertical="top" wrapText="1"/>
    </xf>
    <xf numFmtId="43" fontId="6" fillId="0" borderId="10" xfId="42" applyFont="1" applyFill="1" applyBorder="1" applyAlignment="1">
      <alignment vertical="top" wrapText="1"/>
    </xf>
    <xf numFmtId="43" fontId="7" fillId="0" borderId="10" xfId="42" applyFont="1" applyFill="1" applyBorder="1" applyAlignment="1">
      <alignment horizontal="right" vertical="top" wrapText="1"/>
    </xf>
    <xf numFmtId="43" fontId="5" fillId="0" borderId="10" xfId="42" applyFont="1" applyFill="1" applyBorder="1" applyAlignment="1">
      <alignment horizontal="right" vertical="top" wrapText="1"/>
    </xf>
    <xf numFmtId="43" fontId="6" fillId="0" borderId="10" xfId="42" applyFont="1" applyFill="1" applyBorder="1" applyAlignment="1">
      <alignment horizontal="right" vertical="top" wrapText="1"/>
    </xf>
    <xf numFmtId="4" fontId="0" fillId="0" borderId="0" xfId="0" applyNumberFormat="1" applyFont="1" applyFill="1" applyAlignment="1">
      <alignment/>
    </xf>
    <xf numFmtId="43" fontId="8" fillId="0" borderId="10" xfId="42" applyFont="1" applyFill="1" applyBorder="1" applyAlignment="1">
      <alignment vertical="top" wrapText="1"/>
    </xf>
    <xf numFmtId="43" fontId="9" fillId="0" borderId="10" xfId="42" applyFont="1" applyFill="1" applyBorder="1" applyAlignment="1">
      <alignment vertical="top" wrapText="1"/>
    </xf>
    <xf numFmtId="43" fontId="57" fillId="0" borderId="0" xfId="0" applyNumberFormat="1" applyFont="1" applyFill="1" applyAlignment="1">
      <alignment horizontal="left"/>
    </xf>
    <xf numFmtId="43" fontId="66" fillId="0" borderId="0" xfId="0" applyNumberFormat="1" applyFont="1" applyFill="1" applyAlignment="1">
      <alignment/>
    </xf>
    <xf numFmtId="43" fontId="7" fillId="0" borderId="10" xfId="42" applyFont="1" applyFill="1" applyBorder="1" applyAlignment="1">
      <alignment horizontal="right"/>
    </xf>
    <xf numFmtId="43" fontId="7" fillId="0" borderId="10" xfId="42" applyFont="1" applyFill="1" applyBorder="1" applyAlignment="1">
      <alignment horizontal="right" wrapText="1"/>
    </xf>
    <xf numFmtId="0" fontId="57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7" fillId="0" borderId="19" xfId="0" applyFont="1" applyFill="1" applyBorder="1" applyAlignment="1">
      <alignment/>
    </xf>
    <xf numFmtId="0" fontId="61" fillId="0" borderId="0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/>
    </xf>
    <xf numFmtId="0" fontId="59" fillId="0" borderId="10" xfId="0" applyFont="1" applyFill="1" applyBorder="1" applyAlignment="1">
      <alignment horizontal="left" wrapText="1"/>
    </xf>
    <xf numFmtId="4" fontId="59" fillId="0" borderId="10" xfId="0" applyNumberFormat="1" applyFont="1" applyFill="1" applyBorder="1" applyAlignment="1">
      <alignment horizontal="right" wrapText="1"/>
    </xf>
    <xf numFmtId="168" fontId="10" fillId="0" borderId="0" xfId="0" applyNumberFormat="1" applyFont="1" applyFill="1" applyBorder="1" applyAlignment="1" applyProtection="1">
      <alignment/>
      <protection hidden="1"/>
    </xf>
    <xf numFmtId="43" fontId="59" fillId="0" borderId="11" xfId="42" applyFont="1" applyFill="1" applyBorder="1" applyAlignment="1">
      <alignment horizontal="left" wrapText="1"/>
    </xf>
    <xf numFmtId="4" fontId="59" fillId="0" borderId="11" xfId="0" applyNumberFormat="1" applyFont="1" applyFill="1" applyBorder="1" applyAlignment="1">
      <alignment horizontal="right" wrapText="1"/>
    </xf>
    <xf numFmtId="43" fontId="59" fillId="0" borderId="11" xfId="42" applyFont="1" applyFill="1" applyBorder="1" applyAlignment="1">
      <alignment horizontal="right" wrapText="1"/>
    </xf>
    <xf numFmtId="4" fontId="59" fillId="0" borderId="10" xfId="0" applyNumberFormat="1" applyFont="1" applyFill="1" applyBorder="1" applyAlignment="1">
      <alignment wrapText="1"/>
    </xf>
    <xf numFmtId="0" fontId="59" fillId="0" borderId="11" xfId="0" applyFont="1" applyFill="1" applyBorder="1" applyAlignment="1">
      <alignment horizontal="left" wrapText="1"/>
    </xf>
    <xf numFmtId="4" fontId="67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/>
    </xf>
    <xf numFmtId="0" fontId="58" fillId="0" borderId="11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horizontal="center" vertical="top"/>
    </xf>
    <xf numFmtId="177" fontId="0" fillId="0" borderId="0" xfId="0" applyNumberFormat="1" applyFont="1" applyFill="1" applyAlignment="1">
      <alignment/>
    </xf>
    <xf numFmtId="10" fontId="0" fillId="0" borderId="0" xfId="61" applyNumberFormat="1" applyFont="1" applyFill="1" applyAlignment="1">
      <alignment/>
    </xf>
    <xf numFmtId="43" fontId="68" fillId="0" borderId="0" xfId="42" applyFont="1" applyFill="1" applyAlignment="1">
      <alignment/>
    </xf>
    <xf numFmtId="10" fontId="0" fillId="0" borderId="10" xfId="61" applyNumberFormat="1" applyFont="1" applyFill="1" applyBorder="1" applyAlignment="1" applyProtection="1">
      <alignment/>
      <protection locked="0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wrapText="1"/>
    </xf>
    <xf numFmtId="0" fontId="57" fillId="0" borderId="12" xfId="0" applyFont="1" applyFill="1" applyBorder="1" applyAlignment="1">
      <alignment horizontal="center" wrapText="1"/>
    </xf>
    <xf numFmtId="0" fontId="57" fillId="0" borderId="22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 vertical="center" wrapText="1"/>
    </xf>
    <xf numFmtId="17" fontId="57" fillId="0" borderId="13" xfId="0" applyNumberFormat="1" applyFont="1" applyFill="1" applyBorder="1" applyAlignment="1">
      <alignment horizontal="center" vertical="center" wrapText="1"/>
    </xf>
    <xf numFmtId="17" fontId="57" fillId="0" borderId="15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justify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9"/>
  <sheetViews>
    <sheetView showGridLines="0" tabSelected="1" zoomScale="89" zoomScaleNormal="89" zoomScalePageLayoutView="0" workbookViewId="0" topLeftCell="A205">
      <selection activeCell="A176" sqref="A176:D220"/>
    </sheetView>
  </sheetViews>
  <sheetFormatPr defaultColWidth="9.140625" defaultRowHeight="15"/>
  <cols>
    <col min="1" max="1" width="20.421875" style="115" customWidth="1"/>
    <col min="2" max="2" width="25.00390625" style="115" customWidth="1"/>
    <col min="3" max="3" width="22.57421875" style="115" customWidth="1"/>
    <col min="4" max="4" width="23.00390625" style="115" customWidth="1"/>
    <col min="5" max="5" width="23.28125" style="115" customWidth="1"/>
    <col min="6" max="6" width="21.28125" style="115" customWidth="1"/>
    <col min="7" max="7" width="21.00390625" style="115" customWidth="1"/>
    <col min="8" max="8" width="25.7109375" style="115" customWidth="1"/>
    <col min="9" max="9" width="22.57421875" style="115" customWidth="1"/>
    <col min="10" max="10" width="18.00390625" style="115" bestFit="1" customWidth="1"/>
    <col min="11" max="11" width="14.140625" style="115" bestFit="1" customWidth="1"/>
    <col min="12" max="16384" width="9.140625" style="115" customWidth="1"/>
  </cols>
  <sheetData>
    <row r="1" s="110" customFormat="1" ht="14.25">
      <c r="A1" s="109" t="s">
        <v>185</v>
      </c>
    </row>
    <row r="2" spans="1:5" s="110" customFormat="1" ht="6" customHeight="1">
      <c r="A2" s="109"/>
      <c r="E2" s="111"/>
    </row>
    <row r="3" spans="1:5" s="113" customFormat="1" ht="17.25" customHeight="1">
      <c r="A3" s="44" t="s">
        <v>8</v>
      </c>
      <c r="B3" s="20"/>
      <c r="C3" s="41">
        <v>45107</v>
      </c>
      <c r="D3" s="42">
        <v>44742</v>
      </c>
      <c r="E3" s="112"/>
    </row>
    <row r="4" spans="1:5" ht="15">
      <c r="A4" s="45">
        <v>1</v>
      </c>
      <c r="B4" s="1" t="s">
        <v>9</v>
      </c>
      <c r="C4" s="71">
        <f>SUM(C5:C8)+C10</f>
        <v>1057965191.2449999</v>
      </c>
      <c r="D4" s="72">
        <f>SUM(D5:D8)--D10</f>
        <v>977649999.4747248</v>
      </c>
      <c r="E4" s="114"/>
    </row>
    <row r="5" spans="1:5" ht="15">
      <c r="A5" s="21" t="s">
        <v>10</v>
      </c>
      <c r="B5" s="11" t="s">
        <v>11</v>
      </c>
      <c r="C5" s="73">
        <v>660272690</v>
      </c>
      <c r="D5" s="15">
        <v>600252230</v>
      </c>
      <c r="E5" s="114"/>
    </row>
    <row r="6" spans="1:5" ht="15">
      <c r="A6" s="74" t="s">
        <v>12</v>
      </c>
      <c r="B6" s="16" t="s">
        <v>13</v>
      </c>
      <c r="C6" s="116">
        <v>338022918.01</v>
      </c>
      <c r="D6" s="117">
        <v>339897284.8976125</v>
      </c>
      <c r="E6" s="118"/>
    </row>
    <row r="7" spans="1:5" ht="28.5">
      <c r="A7" s="21" t="s">
        <v>14</v>
      </c>
      <c r="B7" s="11" t="s">
        <v>15</v>
      </c>
      <c r="C7" s="73">
        <v>3424</v>
      </c>
      <c r="D7" s="15">
        <v>3424</v>
      </c>
      <c r="E7" s="114"/>
    </row>
    <row r="8" spans="1:5" ht="15">
      <c r="A8" s="21" t="s">
        <v>16</v>
      </c>
      <c r="B8" s="11" t="s">
        <v>17</v>
      </c>
      <c r="C8" s="73">
        <v>59666159.234999895</v>
      </c>
      <c r="D8" s="15">
        <v>37497060.5771122</v>
      </c>
      <c r="E8" s="114"/>
    </row>
    <row r="9" spans="1:5" ht="15">
      <c r="A9" s="75" t="s">
        <v>18</v>
      </c>
      <c r="B9" s="46"/>
      <c r="C9" s="76"/>
      <c r="D9" s="22"/>
      <c r="E9" s="114"/>
    </row>
    <row r="10" spans="1:5" ht="28.5">
      <c r="A10" s="21" t="s">
        <v>19</v>
      </c>
      <c r="B10" s="77" t="s">
        <v>225</v>
      </c>
      <c r="C10" s="78">
        <v>0</v>
      </c>
      <c r="D10" s="15"/>
      <c r="E10" s="114"/>
    </row>
    <row r="11" spans="1:4" ht="10.5" customHeight="1">
      <c r="A11" s="12"/>
      <c r="B11" s="2"/>
      <c r="C11" s="13"/>
      <c r="D11" s="13"/>
    </row>
    <row r="12" spans="1:256" ht="15">
      <c r="A12" s="109" t="s">
        <v>186</v>
      </c>
      <c r="B12" s="110"/>
      <c r="C12" s="110"/>
      <c r="D12" s="110"/>
      <c r="E12" s="109"/>
      <c r="F12" s="110"/>
      <c r="G12" s="110"/>
      <c r="H12" s="110"/>
      <c r="I12" s="109"/>
      <c r="J12" s="110"/>
      <c r="K12" s="110"/>
      <c r="L12" s="110"/>
      <c r="M12" s="109"/>
      <c r="N12" s="110"/>
      <c r="O12" s="110"/>
      <c r="P12" s="110"/>
      <c r="Q12" s="109"/>
      <c r="R12" s="110"/>
      <c r="S12" s="110"/>
      <c r="T12" s="110"/>
      <c r="U12" s="109"/>
      <c r="V12" s="110"/>
      <c r="W12" s="110"/>
      <c r="X12" s="110"/>
      <c r="Y12" s="109"/>
      <c r="Z12" s="110"/>
      <c r="AA12" s="110"/>
      <c r="AB12" s="110"/>
      <c r="AC12" s="109"/>
      <c r="AD12" s="110"/>
      <c r="AE12" s="110"/>
      <c r="AF12" s="110"/>
      <c r="AG12" s="109"/>
      <c r="AH12" s="110"/>
      <c r="AI12" s="110"/>
      <c r="AJ12" s="110"/>
      <c r="AK12" s="109"/>
      <c r="AL12" s="110"/>
      <c r="AM12" s="110"/>
      <c r="AN12" s="110"/>
      <c r="AO12" s="109"/>
      <c r="AP12" s="110"/>
      <c r="AQ12" s="110"/>
      <c r="AR12" s="110"/>
      <c r="AS12" s="109"/>
      <c r="AT12" s="110"/>
      <c r="AU12" s="110"/>
      <c r="AV12" s="110"/>
      <c r="AW12" s="109"/>
      <c r="AX12" s="110"/>
      <c r="AY12" s="110"/>
      <c r="AZ12" s="110"/>
      <c r="BA12" s="109"/>
      <c r="BB12" s="110"/>
      <c r="BC12" s="110"/>
      <c r="BD12" s="110"/>
      <c r="BE12" s="109"/>
      <c r="BF12" s="110"/>
      <c r="BG12" s="110"/>
      <c r="BH12" s="110"/>
      <c r="BI12" s="109"/>
      <c r="BJ12" s="110"/>
      <c r="BK12" s="110"/>
      <c r="BL12" s="110"/>
      <c r="BM12" s="109"/>
      <c r="BN12" s="110"/>
      <c r="BO12" s="110"/>
      <c r="BP12" s="110"/>
      <c r="BQ12" s="109"/>
      <c r="BR12" s="110"/>
      <c r="BS12" s="110"/>
      <c r="BT12" s="110"/>
      <c r="BU12" s="109"/>
      <c r="BV12" s="110"/>
      <c r="BW12" s="110"/>
      <c r="BX12" s="110"/>
      <c r="BY12" s="109"/>
      <c r="BZ12" s="110"/>
      <c r="CA12" s="110"/>
      <c r="CB12" s="110"/>
      <c r="CC12" s="109"/>
      <c r="CD12" s="110"/>
      <c r="CE12" s="110"/>
      <c r="CF12" s="110"/>
      <c r="CG12" s="109"/>
      <c r="CH12" s="110"/>
      <c r="CI12" s="110"/>
      <c r="CJ12" s="110"/>
      <c r="CK12" s="109"/>
      <c r="CL12" s="110"/>
      <c r="CM12" s="110"/>
      <c r="CN12" s="110"/>
      <c r="CO12" s="109"/>
      <c r="CP12" s="110"/>
      <c r="CQ12" s="110"/>
      <c r="CR12" s="110"/>
      <c r="CS12" s="109"/>
      <c r="CT12" s="110"/>
      <c r="CU12" s="110"/>
      <c r="CV12" s="110"/>
      <c r="CW12" s="109"/>
      <c r="CX12" s="110"/>
      <c r="CY12" s="110"/>
      <c r="CZ12" s="110"/>
      <c r="DA12" s="109"/>
      <c r="DB12" s="110"/>
      <c r="DC12" s="110"/>
      <c r="DD12" s="110"/>
      <c r="DE12" s="109"/>
      <c r="DF12" s="110"/>
      <c r="DG12" s="110"/>
      <c r="DH12" s="110"/>
      <c r="DI12" s="109"/>
      <c r="DJ12" s="110"/>
      <c r="DK12" s="110"/>
      <c r="DL12" s="110"/>
      <c r="DM12" s="109"/>
      <c r="DN12" s="110"/>
      <c r="DO12" s="110"/>
      <c r="DP12" s="110"/>
      <c r="DQ12" s="109"/>
      <c r="DR12" s="110"/>
      <c r="DS12" s="110"/>
      <c r="DT12" s="110"/>
      <c r="DU12" s="109"/>
      <c r="DV12" s="110"/>
      <c r="DW12" s="110"/>
      <c r="DX12" s="110"/>
      <c r="DY12" s="109"/>
      <c r="DZ12" s="110"/>
      <c r="EA12" s="110"/>
      <c r="EB12" s="110"/>
      <c r="EC12" s="109"/>
      <c r="ED12" s="110"/>
      <c r="EE12" s="110"/>
      <c r="EF12" s="110"/>
      <c r="EG12" s="109"/>
      <c r="EH12" s="110"/>
      <c r="EI12" s="110"/>
      <c r="EJ12" s="110"/>
      <c r="EK12" s="109"/>
      <c r="EL12" s="110"/>
      <c r="EM12" s="110"/>
      <c r="EN12" s="110"/>
      <c r="EO12" s="109"/>
      <c r="EP12" s="110"/>
      <c r="EQ12" s="110"/>
      <c r="ER12" s="110"/>
      <c r="ES12" s="109"/>
      <c r="ET12" s="110"/>
      <c r="EU12" s="110"/>
      <c r="EV12" s="110"/>
      <c r="EW12" s="109"/>
      <c r="EX12" s="110"/>
      <c r="EY12" s="110"/>
      <c r="EZ12" s="110"/>
      <c r="FA12" s="109"/>
      <c r="FB12" s="110"/>
      <c r="FC12" s="110"/>
      <c r="FD12" s="110"/>
      <c r="FE12" s="109"/>
      <c r="FF12" s="110"/>
      <c r="FG12" s="110"/>
      <c r="FH12" s="110"/>
      <c r="FI12" s="109"/>
      <c r="FJ12" s="110"/>
      <c r="FK12" s="110"/>
      <c r="FL12" s="110"/>
      <c r="FM12" s="109"/>
      <c r="FN12" s="110"/>
      <c r="FO12" s="110"/>
      <c r="FP12" s="110"/>
      <c r="FQ12" s="109"/>
      <c r="FR12" s="110"/>
      <c r="FS12" s="110"/>
      <c r="FT12" s="110"/>
      <c r="FU12" s="109"/>
      <c r="FV12" s="110"/>
      <c r="FW12" s="110"/>
      <c r="FX12" s="110"/>
      <c r="FY12" s="109"/>
      <c r="FZ12" s="110"/>
      <c r="GA12" s="110"/>
      <c r="GB12" s="110"/>
      <c r="GC12" s="109"/>
      <c r="GD12" s="110"/>
      <c r="GE12" s="110"/>
      <c r="GF12" s="110"/>
      <c r="GG12" s="109"/>
      <c r="GH12" s="110"/>
      <c r="GI12" s="110"/>
      <c r="GJ12" s="110"/>
      <c r="GK12" s="109"/>
      <c r="GL12" s="110"/>
      <c r="GM12" s="110"/>
      <c r="GN12" s="110"/>
      <c r="GO12" s="109"/>
      <c r="GP12" s="110"/>
      <c r="GQ12" s="110"/>
      <c r="GR12" s="110"/>
      <c r="GS12" s="109"/>
      <c r="GT12" s="110"/>
      <c r="GU12" s="110"/>
      <c r="GV12" s="110"/>
      <c r="GW12" s="109"/>
      <c r="GX12" s="110"/>
      <c r="GY12" s="110"/>
      <c r="GZ12" s="110"/>
      <c r="HA12" s="109"/>
      <c r="HB12" s="110"/>
      <c r="HC12" s="110"/>
      <c r="HD12" s="110"/>
      <c r="HE12" s="109"/>
      <c r="HF12" s="110"/>
      <c r="HG12" s="110"/>
      <c r="HH12" s="110"/>
      <c r="HI12" s="109"/>
      <c r="HJ12" s="110"/>
      <c r="HK12" s="110"/>
      <c r="HL12" s="110"/>
      <c r="HM12" s="109"/>
      <c r="HN12" s="110"/>
      <c r="HO12" s="110"/>
      <c r="HP12" s="110"/>
      <c r="HQ12" s="109"/>
      <c r="HR12" s="110"/>
      <c r="HS12" s="110"/>
      <c r="HT12" s="110"/>
      <c r="HU12" s="109"/>
      <c r="HV12" s="110"/>
      <c r="HW12" s="110"/>
      <c r="HX12" s="110"/>
      <c r="HY12" s="109"/>
      <c r="HZ12" s="110"/>
      <c r="IA12" s="110"/>
      <c r="IB12" s="110"/>
      <c r="IC12" s="109"/>
      <c r="ID12" s="110"/>
      <c r="IE12" s="110"/>
      <c r="IF12" s="110"/>
      <c r="IG12" s="109"/>
      <c r="IH12" s="110"/>
      <c r="II12" s="110"/>
      <c r="IJ12" s="110"/>
      <c r="IK12" s="109"/>
      <c r="IL12" s="110"/>
      <c r="IM12" s="110"/>
      <c r="IN12" s="110"/>
      <c r="IO12" s="109"/>
      <c r="IP12" s="110"/>
      <c r="IQ12" s="110"/>
      <c r="IR12" s="110"/>
      <c r="IS12" s="109"/>
      <c r="IT12" s="110"/>
      <c r="IU12" s="110"/>
      <c r="IV12" s="110"/>
    </row>
    <row r="13" spans="1:256" ht="9" customHeight="1">
      <c r="A13" s="109"/>
      <c r="B13" s="110"/>
      <c r="C13" s="110"/>
      <c r="D13" s="110"/>
      <c r="E13" s="109"/>
      <c r="F13" s="110"/>
      <c r="G13" s="110"/>
      <c r="H13" s="110"/>
      <c r="I13" s="109"/>
      <c r="J13" s="110"/>
      <c r="K13" s="110"/>
      <c r="L13" s="110"/>
      <c r="M13" s="109"/>
      <c r="N13" s="110"/>
      <c r="O13" s="110"/>
      <c r="P13" s="110"/>
      <c r="Q13" s="109"/>
      <c r="R13" s="110"/>
      <c r="S13" s="110"/>
      <c r="T13" s="110"/>
      <c r="U13" s="109"/>
      <c r="V13" s="110"/>
      <c r="W13" s="110"/>
      <c r="X13" s="110"/>
      <c r="Y13" s="109"/>
      <c r="Z13" s="110"/>
      <c r="AA13" s="110"/>
      <c r="AB13" s="110"/>
      <c r="AC13" s="109"/>
      <c r="AD13" s="110"/>
      <c r="AE13" s="110"/>
      <c r="AF13" s="110"/>
      <c r="AG13" s="109"/>
      <c r="AH13" s="110"/>
      <c r="AI13" s="110"/>
      <c r="AJ13" s="110"/>
      <c r="AK13" s="109"/>
      <c r="AL13" s="110"/>
      <c r="AM13" s="110"/>
      <c r="AN13" s="110"/>
      <c r="AO13" s="109"/>
      <c r="AP13" s="110"/>
      <c r="AQ13" s="110"/>
      <c r="AR13" s="110"/>
      <c r="AS13" s="109"/>
      <c r="AT13" s="110"/>
      <c r="AU13" s="110"/>
      <c r="AV13" s="110"/>
      <c r="AW13" s="109"/>
      <c r="AX13" s="110"/>
      <c r="AY13" s="110"/>
      <c r="AZ13" s="110"/>
      <c r="BA13" s="109"/>
      <c r="BB13" s="110"/>
      <c r="BC13" s="110"/>
      <c r="BD13" s="110"/>
      <c r="BE13" s="109"/>
      <c r="BF13" s="110"/>
      <c r="BG13" s="110"/>
      <c r="BH13" s="110"/>
      <c r="BI13" s="109"/>
      <c r="BJ13" s="110"/>
      <c r="BK13" s="110"/>
      <c r="BL13" s="110"/>
      <c r="BM13" s="109"/>
      <c r="BN13" s="110"/>
      <c r="BO13" s="110"/>
      <c r="BP13" s="110"/>
      <c r="BQ13" s="109"/>
      <c r="BR13" s="110"/>
      <c r="BS13" s="110"/>
      <c r="BT13" s="110"/>
      <c r="BU13" s="109"/>
      <c r="BV13" s="110"/>
      <c r="BW13" s="110"/>
      <c r="BX13" s="110"/>
      <c r="BY13" s="109"/>
      <c r="BZ13" s="110"/>
      <c r="CA13" s="110"/>
      <c r="CB13" s="110"/>
      <c r="CC13" s="109"/>
      <c r="CD13" s="110"/>
      <c r="CE13" s="110"/>
      <c r="CF13" s="110"/>
      <c r="CG13" s="109"/>
      <c r="CH13" s="110"/>
      <c r="CI13" s="110"/>
      <c r="CJ13" s="110"/>
      <c r="CK13" s="109"/>
      <c r="CL13" s="110"/>
      <c r="CM13" s="110"/>
      <c r="CN13" s="110"/>
      <c r="CO13" s="109"/>
      <c r="CP13" s="110"/>
      <c r="CQ13" s="110"/>
      <c r="CR13" s="110"/>
      <c r="CS13" s="109"/>
      <c r="CT13" s="110"/>
      <c r="CU13" s="110"/>
      <c r="CV13" s="110"/>
      <c r="CW13" s="109"/>
      <c r="CX13" s="110"/>
      <c r="CY13" s="110"/>
      <c r="CZ13" s="110"/>
      <c r="DA13" s="109"/>
      <c r="DB13" s="110"/>
      <c r="DC13" s="110"/>
      <c r="DD13" s="110"/>
      <c r="DE13" s="109"/>
      <c r="DF13" s="110"/>
      <c r="DG13" s="110"/>
      <c r="DH13" s="110"/>
      <c r="DI13" s="109"/>
      <c r="DJ13" s="110"/>
      <c r="DK13" s="110"/>
      <c r="DL13" s="110"/>
      <c r="DM13" s="109"/>
      <c r="DN13" s="110"/>
      <c r="DO13" s="110"/>
      <c r="DP13" s="110"/>
      <c r="DQ13" s="109"/>
      <c r="DR13" s="110"/>
      <c r="DS13" s="110"/>
      <c r="DT13" s="110"/>
      <c r="DU13" s="109"/>
      <c r="DV13" s="110"/>
      <c r="DW13" s="110"/>
      <c r="DX13" s="110"/>
      <c r="DY13" s="109"/>
      <c r="DZ13" s="110"/>
      <c r="EA13" s="110"/>
      <c r="EB13" s="110"/>
      <c r="EC13" s="109"/>
      <c r="ED13" s="110"/>
      <c r="EE13" s="110"/>
      <c r="EF13" s="110"/>
      <c r="EG13" s="109"/>
      <c r="EH13" s="110"/>
      <c r="EI13" s="110"/>
      <c r="EJ13" s="110"/>
      <c r="EK13" s="109"/>
      <c r="EL13" s="110"/>
      <c r="EM13" s="110"/>
      <c r="EN13" s="110"/>
      <c r="EO13" s="109"/>
      <c r="EP13" s="110"/>
      <c r="EQ13" s="110"/>
      <c r="ER13" s="110"/>
      <c r="ES13" s="109"/>
      <c r="ET13" s="110"/>
      <c r="EU13" s="110"/>
      <c r="EV13" s="110"/>
      <c r="EW13" s="109"/>
      <c r="EX13" s="110"/>
      <c r="EY13" s="110"/>
      <c r="EZ13" s="110"/>
      <c r="FA13" s="109"/>
      <c r="FB13" s="110"/>
      <c r="FC13" s="110"/>
      <c r="FD13" s="110"/>
      <c r="FE13" s="109"/>
      <c r="FF13" s="110"/>
      <c r="FG13" s="110"/>
      <c r="FH13" s="110"/>
      <c r="FI13" s="109"/>
      <c r="FJ13" s="110"/>
      <c r="FK13" s="110"/>
      <c r="FL13" s="110"/>
      <c r="FM13" s="109"/>
      <c r="FN13" s="110"/>
      <c r="FO13" s="110"/>
      <c r="FP13" s="110"/>
      <c r="FQ13" s="109"/>
      <c r="FR13" s="110"/>
      <c r="FS13" s="110"/>
      <c r="FT13" s="110"/>
      <c r="FU13" s="109"/>
      <c r="FV13" s="110"/>
      <c r="FW13" s="110"/>
      <c r="FX13" s="110"/>
      <c r="FY13" s="109"/>
      <c r="FZ13" s="110"/>
      <c r="GA13" s="110"/>
      <c r="GB13" s="110"/>
      <c r="GC13" s="109"/>
      <c r="GD13" s="110"/>
      <c r="GE13" s="110"/>
      <c r="GF13" s="110"/>
      <c r="GG13" s="109"/>
      <c r="GH13" s="110"/>
      <c r="GI13" s="110"/>
      <c r="GJ13" s="110"/>
      <c r="GK13" s="109"/>
      <c r="GL13" s="110"/>
      <c r="GM13" s="110"/>
      <c r="GN13" s="110"/>
      <c r="GO13" s="109"/>
      <c r="GP13" s="110"/>
      <c r="GQ13" s="110"/>
      <c r="GR13" s="110"/>
      <c r="GS13" s="109"/>
      <c r="GT13" s="110"/>
      <c r="GU13" s="110"/>
      <c r="GV13" s="110"/>
      <c r="GW13" s="109"/>
      <c r="GX13" s="110"/>
      <c r="GY13" s="110"/>
      <c r="GZ13" s="110"/>
      <c r="HA13" s="109"/>
      <c r="HB13" s="110"/>
      <c r="HC13" s="110"/>
      <c r="HD13" s="110"/>
      <c r="HE13" s="109"/>
      <c r="HF13" s="110"/>
      <c r="HG13" s="110"/>
      <c r="HH13" s="110"/>
      <c r="HI13" s="109"/>
      <c r="HJ13" s="110"/>
      <c r="HK13" s="110"/>
      <c r="HL13" s="110"/>
      <c r="HM13" s="109"/>
      <c r="HN13" s="110"/>
      <c r="HO13" s="110"/>
      <c r="HP13" s="110"/>
      <c r="HQ13" s="109"/>
      <c r="HR13" s="110"/>
      <c r="HS13" s="110"/>
      <c r="HT13" s="110"/>
      <c r="HU13" s="109"/>
      <c r="HV13" s="110"/>
      <c r="HW13" s="110"/>
      <c r="HX13" s="110"/>
      <c r="HY13" s="109"/>
      <c r="HZ13" s="110"/>
      <c r="IA13" s="110"/>
      <c r="IB13" s="110"/>
      <c r="IC13" s="109"/>
      <c r="ID13" s="110"/>
      <c r="IE13" s="110"/>
      <c r="IF13" s="110"/>
      <c r="IG13" s="109"/>
      <c r="IH13" s="110"/>
      <c r="II13" s="110"/>
      <c r="IJ13" s="110"/>
      <c r="IK13" s="109"/>
      <c r="IL13" s="110"/>
      <c r="IM13" s="110"/>
      <c r="IN13" s="110"/>
      <c r="IO13" s="109"/>
      <c r="IP13" s="110"/>
      <c r="IQ13" s="110"/>
      <c r="IR13" s="110"/>
      <c r="IS13" s="109"/>
      <c r="IT13" s="110"/>
      <c r="IU13" s="110"/>
      <c r="IV13" s="110"/>
    </row>
    <row r="14" spans="1:4" ht="15">
      <c r="A14" s="43" t="s">
        <v>20</v>
      </c>
      <c r="B14" s="23"/>
      <c r="C14" s="14">
        <v>45107</v>
      </c>
      <c r="D14" s="14">
        <v>44742</v>
      </c>
    </row>
    <row r="15" spans="1:4" ht="16.5" customHeight="1">
      <c r="A15" s="21">
        <v>1</v>
      </c>
      <c r="B15" s="1" t="s">
        <v>21</v>
      </c>
      <c r="C15" s="72">
        <f>SUM(C16:C25)</f>
        <v>715256357.1853989</v>
      </c>
      <c r="D15" s="72">
        <f>SUM(D16:D25)</f>
        <v>637155655.2496586</v>
      </c>
    </row>
    <row r="16" spans="1:4" ht="15">
      <c r="A16" s="21" t="s">
        <v>10</v>
      </c>
      <c r="B16" s="11" t="s">
        <v>22</v>
      </c>
      <c r="C16" s="79"/>
      <c r="D16" s="79"/>
    </row>
    <row r="17" spans="1:4" ht="28.5">
      <c r="A17" s="89" t="s">
        <v>12</v>
      </c>
      <c r="B17" s="11" t="s">
        <v>23</v>
      </c>
      <c r="C17" s="80"/>
      <c r="D17" s="80"/>
    </row>
    <row r="18" spans="1:4" ht="28.5">
      <c r="A18" s="21" t="s">
        <v>14</v>
      </c>
      <c r="B18" s="11" t="s">
        <v>24</v>
      </c>
      <c r="C18" s="119">
        <v>42821777.26</v>
      </c>
      <c r="D18" s="24">
        <v>32555391.027499977</v>
      </c>
    </row>
    <row r="19" spans="1:4" ht="32.25" customHeight="1">
      <c r="A19" s="21" t="s">
        <v>16</v>
      </c>
      <c r="B19" s="11" t="s">
        <v>25</v>
      </c>
      <c r="C19" s="79"/>
      <c r="D19" s="120"/>
    </row>
    <row r="20" spans="1:4" ht="28.5">
      <c r="A20" s="21" t="s">
        <v>19</v>
      </c>
      <c r="B20" s="11" t="s">
        <v>26</v>
      </c>
      <c r="C20" s="79">
        <v>20000000</v>
      </c>
      <c r="D20" s="79"/>
    </row>
    <row r="21" spans="1:4" ht="15">
      <c r="A21" s="74" t="s">
        <v>27</v>
      </c>
      <c r="B21" s="16" t="s">
        <v>28</v>
      </c>
      <c r="C21" s="120">
        <v>126843675.95830002</v>
      </c>
      <c r="D21" s="81">
        <v>115706126.293575</v>
      </c>
    </row>
    <row r="22" spans="1:4" ht="15">
      <c r="A22" s="21" t="s">
        <v>29</v>
      </c>
      <c r="B22" s="11" t="s">
        <v>30</v>
      </c>
      <c r="C22" s="79"/>
      <c r="D22" s="79"/>
    </row>
    <row r="23" spans="1:4" ht="32.25" customHeight="1">
      <c r="A23" s="21" t="s">
        <v>31</v>
      </c>
      <c r="B23" s="11" t="s">
        <v>229</v>
      </c>
      <c r="C23" s="24">
        <v>49018507.87</v>
      </c>
      <c r="D23" s="24">
        <v>49114965.37</v>
      </c>
    </row>
    <row r="24" spans="1:4" ht="15">
      <c r="A24" s="21" t="s">
        <v>227</v>
      </c>
      <c r="B24" s="11" t="s">
        <v>32</v>
      </c>
      <c r="C24" s="24">
        <v>410000000</v>
      </c>
      <c r="D24" s="24">
        <v>410000000</v>
      </c>
    </row>
    <row r="25" spans="1:4" s="121" customFormat="1" ht="15">
      <c r="A25" s="21" t="s">
        <v>228</v>
      </c>
      <c r="B25" s="54" t="s">
        <v>226</v>
      </c>
      <c r="C25" s="82">
        <v>66572396.09709899</v>
      </c>
      <c r="D25" s="82">
        <v>29779172.558583595</v>
      </c>
    </row>
    <row r="26" spans="1:4" ht="8.25" customHeight="1">
      <c r="A26" s="5"/>
      <c r="B26" s="2"/>
      <c r="C26" s="2"/>
      <c r="D26" s="2"/>
    </row>
    <row r="27" spans="1:4" ht="14.25" customHeight="1">
      <c r="A27" s="109" t="s">
        <v>240</v>
      </c>
      <c r="B27" s="110"/>
      <c r="C27" s="110"/>
      <c r="D27" s="109"/>
    </row>
    <row r="28" spans="1:6" ht="12" customHeight="1">
      <c r="A28" s="179" t="s">
        <v>20</v>
      </c>
      <c r="B28" s="179" t="s">
        <v>33</v>
      </c>
      <c r="C28" s="179" t="s">
        <v>242</v>
      </c>
      <c r="D28" s="14">
        <v>45107</v>
      </c>
      <c r="E28" s="179" t="s">
        <v>241</v>
      </c>
      <c r="F28" s="14">
        <v>44742</v>
      </c>
    </row>
    <row r="29" spans="1:6" ht="15">
      <c r="A29" s="179"/>
      <c r="B29" s="179"/>
      <c r="C29" s="179"/>
      <c r="D29" s="25" t="s">
        <v>200</v>
      </c>
      <c r="E29" s="179"/>
      <c r="F29" s="45" t="s">
        <v>35</v>
      </c>
    </row>
    <row r="30" spans="1:6" ht="12" customHeight="1">
      <c r="A30" s="179"/>
      <c r="B30" s="179"/>
      <c r="C30" s="179"/>
      <c r="D30" s="45" t="s">
        <v>34</v>
      </c>
      <c r="E30" s="179"/>
      <c r="F30" s="45" t="s">
        <v>34</v>
      </c>
    </row>
    <row r="31" spans="1:6" ht="28.5">
      <c r="A31" s="21">
        <v>1</v>
      </c>
      <c r="B31" s="11" t="s">
        <v>36</v>
      </c>
      <c r="C31" s="122">
        <v>3656063503.7200003</v>
      </c>
      <c r="D31" s="26">
        <v>0</v>
      </c>
      <c r="E31" s="26">
        <v>5966503757.320009</v>
      </c>
      <c r="F31" s="26">
        <v>0</v>
      </c>
    </row>
    <row r="32" spans="1:6" ht="28.5">
      <c r="A32" s="74">
        <v>2</v>
      </c>
      <c r="B32" s="16" t="s">
        <v>37</v>
      </c>
      <c r="C32" s="123">
        <v>1548936018.9199998</v>
      </c>
      <c r="D32" s="83">
        <f>20%*C32</f>
        <v>309787203.784</v>
      </c>
      <c r="E32" s="123">
        <v>508230954.49</v>
      </c>
      <c r="F32" s="123">
        <f>20%*E32</f>
        <v>101646190.898</v>
      </c>
    </row>
    <row r="33" spans="1:6" ht="28.5">
      <c r="A33" s="21">
        <v>3</v>
      </c>
      <c r="B33" s="11" t="s">
        <v>38</v>
      </c>
      <c r="C33" s="6">
        <v>2781771731.2</v>
      </c>
      <c r="D33" s="26">
        <f>50%*C33</f>
        <v>1390885865.6</v>
      </c>
      <c r="E33" s="6">
        <v>1206996173.139999</v>
      </c>
      <c r="F33" s="6">
        <f>50%*E33</f>
        <v>603498086.5699995</v>
      </c>
    </row>
    <row r="34" spans="1:6" ht="28.5">
      <c r="A34" s="89">
        <v>4</v>
      </c>
      <c r="B34" s="11" t="s">
        <v>199</v>
      </c>
      <c r="C34" s="123">
        <f>10989032501.964+224556744.71</f>
        <v>11213589246.674</v>
      </c>
      <c r="D34" s="83">
        <f>C34</f>
        <v>11213589246.674</v>
      </c>
      <c r="E34" s="123">
        <f>9479514489.43023+559712711.4725</f>
        <v>10039227200.902729</v>
      </c>
      <c r="F34" s="123">
        <f>E34</f>
        <v>10039227200.902729</v>
      </c>
    </row>
    <row r="35" spans="1:6" ht="28.5">
      <c r="A35" s="89">
        <v>5</v>
      </c>
      <c r="B35" s="11" t="s">
        <v>39</v>
      </c>
      <c r="C35" s="6">
        <v>0</v>
      </c>
      <c r="D35" s="26">
        <f>C35*150%</f>
        <v>0</v>
      </c>
      <c r="E35" s="6">
        <v>125400042.66400002</v>
      </c>
      <c r="F35" s="6">
        <f>E35*100%</f>
        <v>125400042.66400002</v>
      </c>
    </row>
    <row r="36" spans="1:6" ht="15">
      <c r="A36" s="89">
        <v>6</v>
      </c>
      <c r="B36" s="11" t="s">
        <v>218</v>
      </c>
      <c r="C36" s="6"/>
      <c r="D36" s="26">
        <v>637425809.2485986</v>
      </c>
      <c r="E36" s="6"/>
      <c r="F36" s="6">
        <v>590959483.4789001</v>
      </c>
    </row>
    <row r="37" spans="1:6" ht="15">
      <c r="A37" s="4" t="s">
        <v>201</v>
      </c>
      <c r="B37" s="11"/>
      <c r="C37" s="124">
        <f>SUM(C31:C36)</f>
        <v>19200360500.514</v>
      </c>
      <c r="D37" s="124">
        <f>SUM(D31:D36)</f>
        <v>13551688125.306597</v>
      </c>
      <c r="E37" s="124">
        <f>SUM(E31:E36)</f>
        <v>17846358128.51674</v>
      </c>
      <c r="F37" s="124">
        <f>SUM(F31:F36)</f>
        <v>11460731004.513628</v>
      </c>
    </row>
    <row r="38" ht="10.5" customHeight="1">
      <c r="G38" s="125"/>
    </row>
    <row r="39" spans="1:7" ht="15">
      <c r="A39" s="109" t="s">
        <v>187</v>
      </c>
      <c r="B39" s="110"/>
      <c r="C39" s="110"/>
      <c r="D39" s="109"/>
      <c r="E39" s="114"/>
      <c r="F39" s="118"/>
      <c r="G39" s="125"/>
    </row>
    <row r="40" spans="1:4" ht="15">
      <c r="A40" s="90" t="s">
        <v>20</v>
      </c>
      <c r="B40" s="46"/>
      <c r="C40" s="14">
        <v>45107</v>
      </c>
      <c r="D40" s="14">
        <v>44742</v>
      </c>
    </row>
    <row r="41" spans="1:4" s="28" customFormat="1" ht="15">
      <c r="A41" s="45">
        <v>1</v>
      </c>
      <c r="B41" s="1" t="s">
        <v>53</v>
      </c>
      <c r="C41" s="27">
        <f>C4</f>
        <v>1057965191.2449999</v>
      </c>
      <c r="D41" s="27">
        <f>D4</f>
        <v>977649999.4747248</v>
      </c>
    </row>
    <row r="42" spans="1:5" ht="42.75">
      <c r="A42" s="89" t="s">
        <v>41</v>
      </c>
      <c r="B42" s="84" t="s">
        <v>54</v>
      </c>
      <c r="C42" s="85">
        <f>2.5%*C41</f>
        <v>26449129.781124998</v>
      </c>
      <c r="D42" s="85">
        <f>2.5%*D41</f>
        <v>24441249.98686812</v>
      </c>
      <c r="E42" s="125"/>
    </row>
    <row r="43" spans="1:4" ht="42.75">
      <c r="A43" s="21" t="s">
        <v>43</v>
      </c>
      <c r="B43" s="84" t="s">
        <v>55</v>
      </c>
      <c r="C43" s="46"/>
      <c r="D43" s="46"/>
    </row>
    <row r="44" spans="1:4" ht="15">
      <c r="A44" s="21" t="s">
        <v>45</v>
      </c>
      <c r="B44" s="51" t="s">
        <v>46</v>
      </c>
      <c r="C44" s="46"/>
      <c r="D44" s="46"/>
    </row>
    <row r="45" spans="1:4" ht="15">
      <c r="A45" s="21" t="s">
        <v>47</v>
      </c>
      <c r="B45" s="51" t="s">
        <v>48</v>
      </c>
      <c r="C45" s="46"/>
      <c r="D45" s="46"/>
    </row>
    <row r="46" spans="1:4" ht="15">
      <c r="A46" s="21" t="s">
        <v>49</v>
      </c>
      <c r="B46" s="51" t="s">
        <v>50</v>
      </c>
      <c r="C46" s="46"/>
      <c r="D46" s="46"/>
    </row>
    <row r="47" spans="1:6" s="28" customFormat="1" ht="15">
      <c r="A47" s="45">
        <v>2</v>
      </c>
      <c r="B47" s="1" t="s">
        <v>56</v>
      </c>
      <c r="C47" s="27">
        <f>C15</f>
        <v>715256357.1853989</v>
      </c>
      <c r="D47" s="27">
        <f>D15</f>
        <v>637155655.2496586</v>
      </c>
      <c r="F47" s="86"/>
    </row>
    <row r="48" spans="1:6" ht="28.5">
      <c r="A48" s="21">
        <v>3</v>
      </c>
      <c r="B48" s="1" t="s">
        <v>57</v>
      </c>
      <c r="C48" s="87">
        <f>C47+C41</f>
        <v>1773221548.430399</v>
      </c>
      <c r="D48" s="87">
        <f>D47+D41</f>
        <v>1614805654.7243834</v>
      </c>
      <c r="F48" s="125"/>
    </row>
    <row r="49" spans="1:5" ht="15">
      <c r="A49" s="126"/>
      <c r="B49" s="1" t="s">
        <v>40</v>
      </c>
      <c r="C49" s="69">
        <f>C41/D37*100</f>
        <v>7.8068885696191765</v>
      </c>
      <c r="D49" s="69">
        <f>D41/F37*100</f>
        <v>8.530433172977297</v>
      </c>
      <c r="E49" s="125"/>
    </row>
    <row r="50" spans="1:4" ht="42.75">
      <c r="A50" s="126"/>
      <c r="B50" s="84" t="s">
        <v>42</v>
      </c>
      <c r="C50" s="11"/>
      <c r="D50" s="11"/>
    </row>
    <row r="51" spans="1:4" ht="42.75">
      <c r="A51" s="127"/>
      <c r="B51" s="84" t="s">
        <v>44</v>
      </c>
      <c r="C51" s="11"/>
      <c r="D51" s="11"/>
    </row>
    <row r="52" spans="1:4" ht="15">
      <c r="A52" s="127"/>
      <c r="B52" s="51" t="s">
        <v>46</v>
      </c>
      <c r="C52" s="46"/>
      <c r="D52" s="46"/>
    </row>
    <row r="53" spans="1:4" ht="15">
      <c r="A53" s="21" t="s">
        <v>47</v>
      </c>
      <c r="B53" s="51" t="s">
        <v>48</v>
      </c>
      <c r="C53" s="46"/>
      <c r="D53" s="46"/>
    </row>
    <row r="54" spans="1:4" ht="15">
      <c r="A54" s="21" t="s">
        <v>49</v>
      </c>
      <c r="B54" s="51" t="s">
        <v>50</v>
      </c>
      <c r="C54" s="46"/>
      <c r="D54" s="46"/>
    </row>
    <row r="55" spans="1:5" ht="15">
      <c r="A55" s="21">
        <v>5</v>
      </c>
      <c r="B55" s="1" t="s">
        <v>51</v>
      </c>
      <c r="C55" s="88">
        <f>C48/D37*100</f>
        <v>13.084875714628218</v>
      </c>
      <c r="D55" s="69">
        <f>D48/F37*100</f>
        <v>14.089901020174173</v>
      </c>
      <c r="E55" s="125"/>
    </row>
    <row r="56" spans="1:4" ht="15">
      <c r="A56" s="21">
        <v>6</v>
      </c>
      <c r="B56" s="1" t="s">
        <v>52</v>
      </c>
      <c r="C56" s="69">
        <v>5.488040424682078</v>
      </c>
      <c r="D56" s="69">
        <v>5.455007101536844</v>
      </c>
    </row>
    <row r="57" ht="11.25" customHeight="1"/>
    <row r="58" spans="1:2" ht="27" customHeight="1">
      <c r="A58" s="109" t="s">
        <v>188</v>
      </c>
      <c r="B58" s="110"/>
    </row>
    <row r="59" spans="1:11" ht="15">
      <c r="A59" s="45" t="s">
        <v>58</v>
      </c>
      <c r="B59" s="45" t="s">
        <v>59</v>
      </c>
      <c r="C59" s="180">
        <v>45107</v>
      </c>
      <c r="D59" s="181"/>
      <c r="E59" s="180">
        <v>44742</v>
      </c>
      <c r="F59" s="181"/>
      <c r="I59" s="128"/>
      <c r="J59" s="128"/>
      <c r="K59" s="128"/>
    </row>
    <row r="60" spans="1:11" ht="15">
      <c r="A60" s="178"/>
      <c r="B60" s="178"/>
      <c r="C60" s="3" t="s">
        <v>60</v>
      </c>
      <c r="D60" s="3" t="s">
        <v>61</v>
      </c>
      <c r="E60" s="3" t="s">
        <v>60</v>
      </c>
      <c r="F60" s="3" t="s">
        <v>61</v>
      </c>
      <c r="I60" s="128"/>
      <c r="J60" s="128"/>
      <c r="K60" s="128"/>
    </row>
    <row r="61" spans="1:11" ht="17.25" customHeight="1">
      <c r="A61" s="129">
        <v>1</v>
      </c>
      <c r="B61" s="16" t="s">
        <v>243</v>
      </c>
      <c r="C61" s="130">
        <v>3682574.36</v>
      </c>
      <c r="D61" s="131">
        <v>563405.64</v>
      </c>
      <c r="E61" s="132">
        <v>1552459.7500000002</v>
      </c>
      <c r="F61" s="132">
        <v>0</v>
      </c>
      <c r="I61" s="128"/>
      <c r="J61" s="128"/>
      <c r="K61" s="128"/>
    </row>
    <row r="62" spans="1:11" ht="17.25" customHeight="1">
      <c r="A62" s="129">
        <v>2</v>
      </c>
      <c r="B62" s="16" t="s">
        <v>244</v>
      </c>
      <c r="C62" s="130">
        <v>0</v>
      </c>
      <c r="D62" s="131">
        <v>0</v>
      </c>
      <c r="E62" s="132"/>
      <c r="F62" s="132"/>
      <c r="I62" s="128"/>
      <c r="J62" s="128"/>
      <c r="K62" s="128"/>
    </row>
    <row r="63" spans="1:11" ht="14.25" customHeight="1">
      <c r="A63" s="129">
        <v>3</v>
      </c>
      <c r="B63" s="16" t="s">
        <v>62</v>
      </c>
      <c r="C63" s="133">
        <v>30066137</v>
      </c>
      <c r="D63" s="131">
        <v>0</v>
      </c>
      <c r="E63" s="132">
        <v>361506169.76</v>
      </c>
      <c r="F63" s="132">
        <v>70354266.94</v>
      </c>
      <c r="I63" s="128"/>
      <c r="J63" s="128"/>
      <c r="K63" s="128"/>
    </row>
    <row r="64" spans="1:11" ht="17.25" customHeight="1">
      <c r="A64" s="129">
        <v>4</v>
      </c>
      <c r="B64" s="16" t="s">
        <v>245</v>
      </c>
      <c r="C64" s="130">
        <v>528608762.74999994</v>
      </c>
      <c r="D64" s="131">
        <v>11713747.36</v>
      </c>
      <c r="E64" s="132"/>
      <c r="F64" s="132"/>
      <c r="I64" s="128"/>
      <c r="J64" s="128"/>
      <c r="K64" s="128"/>
    </row>
    <row r="65" spans="1:11" ht="15">
      <c r="A65" s="129">
        <v>5</v>
      </c>
      <c r="B65" s="16" t="s">
        <v>63</v>
      </c>
      <c r="C65" s="130">
        <v>1125900350.1900003</v>
      </c>
      <c r="D65" s="131">
        <v>11539143.420000002</v>
      </c>
      <c r="E65" s="132">
        <v>1856816874.3400004</v>
      </c>
      <c r="F65" s="132">
        <v>168901792.77</v>
      </c>
      <c r="I65" s="128"/>
      <c r="J65" s="128"/>
      <c r="K65" s="128"/>
    </row>
    <row r="66" spans="1:11" ht="15">
      <c r="A66" s="129">
        <v>6</v>
      </c>
      <c r="B66" s="16" t="s">
        <v>246</v>
      </c>
      <c r="C66" s="130">
        <v>1570694402.44</v>
      </c>
      <c r="D66" s="131">
        <v>586525.59</v>
      </c>
      <c r="E66" s="132"/>
      <c r="F66" s="132"/>
      <c r="I66" s="128"/>
      <c r="J66" s="128"/>
      <c r="K66" s="128"/>
    </row>
    <row r="67" spans="1:11" ht="15">
      <c r="A67" s="129">
        <v>7</v>
      </c>
      <c r="B67" s="16" t="s">
        <v>247</v>
      </c>
      <c r="C67" s="130">
        <v>412830538.27000004</v>
      </c>
      <c r="D67" s="131">
        <v>12157182.91</v>
      </c>
      <c r="E67" s="132"/>
      <c r="F67" s="132"/>
      <c r="I67" s="128"/>
      <c r="J67" s="128"/>
      <c r="K67" s="128"/>
    </row>
    <row r="68" spans="1:11" ht="15">
      <c r="A68" s="129">
        <v>8</v>
      </c>
      <c r="B68" s="11" t="s">
        <v>64</v>
      </c>
      <c r="C68" s="130">
        <v>233074851.46</v>
      </c>
      <c r="D68" s="131">
        <v>3963304.03</v>
      </c>
      <c r="E68" s="132">
        <v>1121529877.6699998</v>
      </c>
      <c r="F68" s="132">
        <v>110502284.52000001</v>
      </c>
      <c r="I68" s="128"/>
      <c r="J68" s="128"/>
      <c r="K68" s="128"/>
    </row>
    <row r="69" spans="1:11" ht="15">
      <c r="A69" s="129">
        <v>9</v>
      </c>
      <c r="B69" s="11" t="s">
        <v>65</v>
      </c>
      <c r="C69" s="130">
        <v>4121316160.94</v>
      </c>
      <c r="D69" s="131">
        <v>22753151.220000003</v>
      </c>
      <c r="E69" s="132">
        <v>3416504369.7199993</v>
      </c>
      <c r="F69" s="132">
        <v>962223.4800000001</v>
      </c>
      <c r="I69" s="128"/>
      <c r="J69" s="128"/>
      <c r="K69" s="128"/>
    </row>
    <row r="70" spans="1:6" ht="15">
      <c r="A70" s="129">
        <v>10</v>
      </c>
      <c r="B70" s="16" t="s">
        <v>66</v>
      </c>
      <c r="C70" s="130">
        <v>275802011.64000005</v>
      </c>
      <c r="D70" s="131">
        <v>21372191.669999998</v>
      </c>
      <c r="E70" s="132">
        <v>287573062.4100002</v>
      </c>
      <c r="F70" s="132">
        <v>22041026.19</v>
      </c>
    </row>
    <row r="71" spans="1:7" ht="15">
      <c r="A71" s="129">
        <v>11</v>
      </c>
      <c r="B71" s="10" t="s">
        <v>248</v>
      </c>
      <c r="C71" s="134">
        <v>1519906477.3400016</v>
      </c>
      <c r="D71" s="134">
        <v>31421187.990000002</v>
      </c>
      <c r="E71" s="134">
        <v>1464089782.09</v>
      </c>
      <c r="F71" s="135">
        <v>39453662.23</v>
      </c>
      <c r="G71" s="136"/>
    </row>
    <row r="72" spans="1:7" ht="15">
      <c r="A72" s="129">
        <v>12</v>
      </c>
      <c r="B72" s="10" t="s">
        <v>249</v>
      </c>
      <c r="C72" s="134">
        <v>0</v>
      </c>
      <c r="D72" s="134">
        <v>0</v>
      </c>
      <c r="E72" s="134"/>
      <c r="F72" s="135"/>
      <c r="G72" s="136"/>
    </row>
    <row r="73" spans="1:6" ht="15">
      <c r="A73" s="129">
        <v>13</v>
      </c>
      <c r="B73" s="11" t="s">
        <v>250</v>
      </c>
      <c r="C73" s="131">
        <v>208066167.99000013</v>
      </c>
      <c r="D73" s="131">
        <v>0</v>
      </c>
      <c r="E73" s="132">
        <v>201606407.25000003</v>
      </c>
      <c r="F73" s="131"/>
    </row>
    <row r="74" spans="1:6" ht="28.5">
      <c r="A74" s="129">
        <v>14</v>
      </c>
      <c r="B74" s="11" t="s">
        <v>251</v>
      </c>
      <c r="C74" s="131">
        <v>620065084.1000003</v>
      </c>
      <c r="D74" s="131">
        <v>0</v>
      </c>
      <c r="E74" s="132">
        <v>323300373.56000006</v>
      </c>
      <c r="F74" s="131">
        <v>944986.06</v>
      </c>
    </row>
    <row r="75" spans="1:8" ht="15">
      <c r="A75" s="129">
        <v>15</v>
      </c>
      <c r="B75" s="11" t="s">
        <v>252</v>
      </c>
      <c r="C75" s="131">
        <v>0</v>
      </c>
      <c r="D75" s="131">
        <v>0</v>
      </c>
      <c r="E75" s="132"/>
      <c r="F75" s="131"/>
      <c r="G75" s="125"/>
      <c r="H75" s="125"/>
    </row>
    <row r="76" spans="1:6" ht="28.5">
      <c r="A76" s="129">
        <v>16</v>
      </c>
      <c r="B76" s="11" t="s">
        <v>253</v>
      </c>
      <c r="C76" s="134">
        <v>0</v>
      </c>
      <c r="D76" s="134">
        <v>0</v>
      </c>
      <c r="E76" s="134"/>
      <c r="F76" s="134"/>
    </row>
    <row r="77" spans="1:6" ht="28.5">
      <c r="A77" s="129">
        <v>17</v>
      </c>
      <c r="B77" s="11" t="s">
        <v>254</v>
      </c>
      <c r="C77" s="134">
        <v>401322374.55</v>
      </c>
      <c r="D77" s="134">
        <v>0</v>
      </c>
      <c r="E77" s="134">
        <v>363523075.62</v>
      </c>
      <c r="F77" s="134">
        <v>0</v>
      </c>
    </row>
    <row r="78" spans="1:7" ht="15">
      <c r="A78" s="129">
        <v>18</v>
      </c>
      <c r="B78" s="11" t="s">
        <v>255</v>
      </c>
      <c r="C78" s="131">
        <v>1769700095.5900004</v>
      </c>
      <c r="D78" s="131">
        <v>12645037.959999999</v>
      </c>
      <c r="E78" s="132">
        <v>2382057600.79</v>
      </c>
      <c r="F78" s="132">
        <v>1131613.03</v>
      </c>
      <c r="G78" s="128"/>
    </row>
    <row r="79" spans="1:8" ht="15">
      <c r="A79" s="129">
        <v>19</v>
      </c>
      <c r="B79" s="11" t="s">
        <v>256</v>
      </c>
      <c r="C79" s="131">
        <v>0</v>
      </c>
      <c r="D79" s="131">
        <v>0</v>
      </c>
      <c r="E79" s="132"/>
      <c r="F79" s="132"/>
      <c r="G79" s="125"/>
      <c r="H79" s="125"/>
    </row>
    <row r="80" spans="1:8" ht="15">
      <c r="A80" s="129">
        <v>20</v>
      </c>
      <c r="B80" s="11"/>
      <c r="C80" s="131"/>
      <c r="D80" s="131"/>
      <c r="E80" s="132"/>
      <c r="F80" s="132"/>
      <c r="G80" s="125"/>
      <c r="H80" s="125"/>
    </row>
    <row r="81" spans="1:8" ht="15">
      <c r="A81" s="11"/>
      <c r="B81" s="1" t="s">
        <v>101</v>
      </c>
      <c r="C81" s="137">
        <f>SUM(C61:C78)</f>
        <v>12821035988.62</v>
      </c>
      <c r="D81" s="137">
        <f>SUM(D61:D78)</f>
        <v>128714877.79</v>
      </c>
      <c r="E81" s="137">
        <f>SUM(E61:E78)</f>
        <v>11780060052.96</v>
      </c>
      <c r="F81" s="138">
        <f>SUM(F61:F78)</f>
        <v>414291855.22</v>
      </c>
      <c r="G81" s="125"/>
      <c r="H81" s="125"/>
    </row>
    <row r="82" ht="9" customHeight="1"/>
    <row r="83" spans="1:7" ht="15">
      <c r="A83" s="109" t="s">
        <v>189</v>
      </c>
      <c r="B83" s="110"/>
      <c r="E83" s="139"/>
      <c r="F83" s="140"/>
      <c r="G83" s="136"/>
    </row>
    <row r="84" spans="1:6" ht="15">
      <c r="A84" s="45" t="s">
        <v>58</v>
      </c>
      <c r="B84" s="102" t="s">
        <v>67</v>
      </c>
      <c r="C84" s="14">
        <v>45107</v>
      </c>
      <c r="D84" s="14">
        <v>44742</v>
      </c>
      <c r="F84" s="125"/>
    </row>
    <row r="85" spans="1:5" ht="15">
      <c r="A85" s="90">
        <v>1</v>
      </c>
      <c r="B85" s="1" t="s">
        <v>68</v>
      </c>
      <c r="C85" s="91">
        <f>SUM(C86:C92)</f>
        <v>2038001571.6700003</v>
      </c>
      <c r="D85" s="91">
        <f>SUM(D86:D92)</f>
        <v>1580415805.85</v>
      </c>
      <c r="E85" s="125"/>
    </row>
    <row r="86" spans="1:4" ht="15">
      <c r="A86" s="21" t="s">
        <v>41</v>
      </c>
      <c r="B86" s="46" t="s">
        <v>69</v>
      </c>
      <c r="C86" s="46"/>
      <c r="D86" s="62">
        <v>0</v>
      </c>
    </row>
    <row r="87" spans="1:4" ht="28.5">
      <c r="A87" s="21" t="s">
        <v>43</v>
      </c>
      <c r="B87" s="11" t="s">
        <v>70</v>
      </c>
      <c r="C87" s="29">
        <v>99680680.06</v>
      </c>
      <c r="D87" s="29">
        <v>9804548.37</v>
      </c>
    </row>
    <row r="88" spans="1:4" ht="15">
      <c r="A88" s="21" t="s">
        <v>71</v>
      </c>
      <c r="B88" s="46" t="s">
        <v>72</v>
      </c>
      <c r="C88" s="122">
        <v>118284730.62</v>
      </c>
      <c r="D88" s="141">
        <v>119234945.71000001</v>
      </c>
    </row>
    <row r="89" spans="1:4" ht="15">
      <c r="A89" s="21" t="s">
        <v>73</v>
      </c>
      <c r="B89" s="46" t="s">
        <v>74</v>
      </c>
      <c r="C89" s="122">
        <v>1449618157.1000001</v>
      </c>
      <c r="D89" s="133">
        <v>961979233.9399998</v>
      </c>
    </row>
    <row r="90" spans="1:4" ht="15">
      <c r="A90" s="21" t="s">
        <v>75</v>
      </c>
      <c r="B90" s="11" t="s">
        <v>76</v>
      </c>
      <c r="C90" s="119">
        <v>370418003.89000005</v>
      </c>
      <c r="D90" s="142">
        <v>489397077.83000016</v>
      </c>
    </row>
    <row r="91" spans="1:4" ht="15">
      <c r="A91" s="21" t="s">
        <v>27</v>
      </c>
      <c r="B91" s="46" t="s">
        <v>77</v>
      </c>
      <c r="C91" s="92"/>
      <c r="D91" s="6">
        <v>0</v>
      </c>
    </row>
    <row r="92" spans="1:4" ht="28.5">
      <c r="A92" s="21" t="s">
        <v>78</v>
      </c>
      <c r="B92" s="11" t="s">
        <v>79</v>
      </c>
      <c r="C92" s="24"/>
      <c r="D92" s="24">
        <v>0</v>
      </c>
    </row>
    <row r="93" spans="1:5" ht="15">
      <c r="A93" s="45">
        <v>2</v>
      </c>
      <c r="B93" s="1" t="s">
        <v>80</v>
      </c>
      <c r="C93" s="72">
        <f>SUM(C94:C100)</f>
        <v>10783034416.950026</v>
      </c>
      <c r="D93" s="72">
        <f>SUM(D94:D100)</f>
        <v>10199644247.11</v>
      </c>
      <c r="E93" s="136"/>
    </row>
    <row r="94" spans="1:4" ht="15">
      <c r="A94" s="21" t="s">
        <v>41</v>
      </c>
      <c r="B94" s="46" t="s">
        <v>69</v>
      </c>
      <c r="C94" s="6">
        <v>0</v>
      </c>
      <c r="D94" s="6">
        <v>0</v>
      </c>
    </row>
    <row r="95" spans="1:4" ht="28.5">
      <c r="A95" s="21" t="s">
        <v>43</v>
      </c>
      <c r="B95" s="11" t="s">
        <v>70</v>
      </c>
      <c r="C95" s="24">
        <v>27193350.29</v>
      </c>
      <c r="D95" s="24">
        <v>32451502.73</v>
      </c>
    </row>
    <row r="96" spans="1:4" ht="15">
      <c r="A96" s="21" t="s">
        <v>71</v>
      </c>
      <c r="B96" s="46" t="s">
        <v>72</v>
      </c>
      <c r="C96" s="6">
        <v>0</v>
      </c>
      <c r="D96" s="6">
        <v>0</v>
      </c>
    </row>
    <row r="97" spans="1:4" ht="15">
      <c r="A97" s="21" t="s">
        <v>73</v>
      </c>
      <c r="B97" s="46" t="s">
        <v>74</v>
      </c>
      <c r="C97" s="6">
        <v>1521649056.7499995</v>
      </c>
      <c r="D97" s="6">
        <v>933476848.1899999</v>
      </c>
    </row>
    <row r="98" spans="1:4" ht="15">
      <c r="A98" s="21" t="s">
        <v>75</v>
      </c>
      <c r="B98" s="11" t="s">
        <v>76</v>
      </c>
      <c r="C98" s="119">
        <v>9234192009.910027</v>
      </c>
      <c r="D98" s="119">
        <v>9233715896.19</v>
      </c>
    </row>
    <row r="99" spans="1:4" ht="15">
      <c r="A99" s="21" t="s">
        <v>27</v>
      </c>
      <c r="B99" s="46" t="s">
        <v>77</v>
      </c>
      <c r="C99" s="6">
        <v>0</v>
      </c>
      <c r="D99" s="6">
        <v>0</v>
      </c>
    </row>
    <row r="100" spans="1:4" ht="28.5">
      <c r="A100" s="21" t="s">
        <v>78</v>
      </c>
      <c r="B100" s="46" t="s">
        <v>79</v>
      </c>
      <c r="C100" s="6">
        <v>0</v>
      </c>
      <c r="D100" s="6">
        <v>0</v>
      </c>
    </row>
    <row r="101" spans="1:6" ht="15">
      <c r="A101" s="144"/>
      <c r="B101" s="102" t="s">
        <v>87</v>
      </c>
      <c r="C101" s="30">
        <f>C93+C85</f>
        <v>12821035988.620026</v>
      </c>
      <c r="D101" s="30">
        <f>D93+D85</f>
        <v>11780060052.960001</v>
      </c>
      <c r="E101" s="136"/>
      <c r="F101" s="136"/>
    </row>
    <row r="102" ht="12" customHeight="1"/>
    <row r="103" spans="1:10" ht="6.75" customHeight="1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</row>
    <row r="104" spans="1:10" ht="17.25" customHeight="1">
      <c r="A104" s="143" t="s">
        <v>258</v>
      </c>
      <c r="B104" s="143"/>
      <c r="C104" s="143"/>
      <c r="D104" s="143"/>
      <c r="E104" s="143"/>
      <c r="J104" s="106"/>
    </row>
    <row r="105" spans="1:10" ht="15">
      <c r="A105" s="144"/>
      <c r="B105" s="43" t="s">
        <v>193</v>
      </c>
      <c r="C105" s="43" t="s">
        <v>81</v>
      </c>
      <c r="D105" s="43" t="s">
        <v>82</v>
      </c>
      <c r="E105" s="43" t="s">
        <v>83</v>
      </c>
      <c r="F105" s="43" t="s">
        <v>84</v>
      </c>
      <c r="G105" s="43" t="s">
        <v>85</v>
      </c>
      <c r="H105" s="43" t="s">
        <v>86</v>
      </c>
      <c r="I105" s="43" t="s">
        <v>87</v>
      </c>
      <c r="J105" s="106"/>
    </row>
    <row r="106" spans="1:10" ht="15">
      <c r="A106" s="46" t="s">
        <v>190</v>
      </c>
      <c r="B106" s="62">
        <v>2374066760.9399986</v>
      </c>
      <c r="C106" s="62">
        <v>623503894.47</v>
      </c>
      <c r="D106" s="62"/>
      <c r="E106" s="62">
        <v>300000000</v>
      </c>
      <c r="F106" s="62"/>
      <c r="G106" s="62"/>
      <c r="H106" s="62"/>
      <c r="I106" s="62">
        <f aca="true" t="shared" si="0" ref="I106:I111">SUM(B106:H106)</f>
        <v>3297570655.409999</v>
      </c>
      <c r="J106" s="106"/>
    </row>
    <row r="107" spans="1:10" ht="15">
      <c r="A107" s="46" t="s">
        <v>191</v>
      </c>
      <c r="B107" s="93"/>
      <c r="C107" s="93"/>
      <c r="D107" s="93"/>
      <c r="E107" s="93"/>
      <c r="F107" s="94">
        <v>1598583979.73</v>
      </c>
      <c r="G107" s="93"/>
      <c r="H107" s="94"/>
      <c r="I107" s="62">
        <f t="shared" si="0"/>
        <v>1598583979.73</v>
      </c>
      <c r="J107" s="106"/>
    </row>
    <row r="108" spans="1:10" ht="28.5">
      <c r="A108" s="46" t="s">
        <v>88</v>
      </c>
      <c r="B108" s="46"/>
      <c r="C108" s="46"/>
      <c r="D108" s="46"/>
      <c r="E108" s="46"/>
      <c r="F108" s="46"/>
      <c r="G108" s="62"/>
      <c r="H108" s="6">
        <v>407085758</v>
      </c>
      <c r="I108" s="62">
        <f t="shared" si="0"/>
        <v>407085758</v>
      </c>
      <c r="J108" s="106"/>
    </row>
    <row r="109" spans="1:10" ht="28.5">
      <c r="A109" s="46" t="s">
        <v>89</v>
      </c>
      <c r="B109" s="46"/>
      <c r="C109" s="7"/>
      <c r="D109" s="7"/>
      <c r="E109" s="7"/>
      <c r="F109" s="46"/>
      <c r="G109" s="7"/>
      <c r="H109" s="62"/>
      <c r="I109" s="62">
        <f t="shared" si="0"/>
        <v>0</v>
      </c>
      <c r="J109" s="106"/>
    </row>
    <row r="110" spans="1:10" ht="24.75" customHeight="1">
      <c r="A110" s="46" t="s">
        <v>90</v>
      </c>
      <c r="B110" s="62"/>
      <c r="C110" s="62">
        <v>1615084477.5300002</v>
      </c>
      <c r="D110" s="6">
        <v>1873229948.6500022</v>
      </c>
      <c r="E110" s="6">
        <v>107044851.25999999</v>
      </c>
      <c r="F110" s="6"/>
      <c r="G110" s="6">
        <v>494795079.17</v>
      </c>
      <c r="H110" s="6">
        <v>7689905696.349998</v>
      </c>
      <c r="I110" s="62">
        <f t="shared" si="0"/>
        <v>11780060052.960001</v>
      </c>
      <c r="J110" s="108"/>
    </row>
    <row r="111" spans="1:10" ht="15">
      <c r="A111" s="46" t="s">
        <v>91</v>
      </c>
      <c r="B111" s="46"/>
      <c r="C111" s="62"/>
      <c r="D111" s="62"/>
      <c r="E111" s="62"/>
      <c r="F111" s="62"/>
      <c r="G111" s="62"/>
      <c r="H111" s="62">
        <v>492236783.5002392</v>
      </c>
      <c r="I111" s="62">
        <f t="shared" si="0"/>
        <v>492236783.5002392</v>
      </c>
      <c r="J111" s="106"/>
    </row>
    <row r="112" spans="1:10" ht="15">
      <c r="A112" s="102" t="s">
        <v>92</v>
      </c>
      <c r="B112" s="46"/>
      <c r="C112" s="87">
        <f>SUM(C106:C111)</f>
        <v>2238588372</v>
      </c>
      <c r="D112" s="87">
        <f aca="true" t="shared" si="1" ref="D112:I112">SUM(D106:D111)</f>
        <v>1873229948.6500022</v>
      </c>
      <c r="E112" s="87">
        <f t="shared" si="1"/>
        <v>407044851.26</v>
      </c>
      <c r="F112" s="87">
        <v>0</v>
      </c>
      <c r="G112" s="87">
        <f t="shared" si="1"/>
        <v>494795079.17</v>
      </c>
      <c r="H112" s="87">
        <f t="shared" si="1"/>
        <v>8589228237.850238</v>
      </c>
      <c r="I112" s="87">
        <f t="shared" si="1"/>
        <v>17575537229.60024</v>
      </c>
      <c r="J112" s="107"/>
    </row>
    <row r="113" spans="1:10" ht="28.5">
      <c r="A113" s="46" t="s">
        <v>93</v>
      </c>
      <c r="B113" s="46"/>
      <c r="C113" s="46"/>
      <c r="D113" s="46"/>
      <c r="E113" s="46"/>
      <c r="F113" s="46"/>
      <c r="G113" s="46"/>
      <c r="H113" s="46"/>
      <c r="I113" s="62">
        <f>SUM(C113:H113)</f>
        <v>0</v>
      </c>
      <c r="J113" s="107"/>
    </row>
    <row r="114" spans="1:10" ht="15">
      <c r="A114" s="46" t="s">
        <v>94</v>
      </c>
      <c r="B114" s="62">
        <v>1052986300.5100003</v>
      </c>
      <c r="C114" s="62"/>
      <c r="D114" s="46"/>
      <c r="E114" s="46"/>
      <c r="F114" s="46"/>
      <c r="G114" s="46"/>
      <c r="H114" s="46"/>
      <c r="I114" s="62">
        <f>SUM(B114:H114)</f>
        <v>1052986300.5100003</v>
      </c>
      <c r="J114" s="106"/>
    </row>
    <row r="115" spans="1:10" ht="15">
      <c r="A115" s="46" t="s">
        <v>95</v>
      </c>
      <c r="B115" s="62">
        <v>5693841762.362989</v>
      </c>
      <c r="C115" s="62"/>
      <c r="D115" s="46"/>
      <c r="E115" s="46"/>
      <c r="F115" s="46"/>
      <c r="G115" s="46"/>
      <c r="H115" s="46"/>
      <c r="I115" s="62">
        <f>SUM(B115:H115)</f>
        <v>5693841762.362989</v>
      </c>
      <c r="J115" s="106"/>
    </row>
    <row r="116" spans="1:10" ht="15">
      <c r="A116" s="46" t="s">
        <v>96</v>
      </c>
      <c r="B116" s="62"/>
      <c r="C116" s="62">
        <v>1131496016.32</v>
      </c>
      <c r="D116" s="62">
        <v>1631444180.56</v>
      </c>
      <c r="E116" s="62">
        <v>790872920.8000001</v>
      </c>
      <c r="F116" s="62"/>
      <c r="G116" s="62">
        <v>1428713633.2</v>
      </c>
      <c r="H116" s="62">
        <v>3149480993.18</v>
      </c>
      <c r="I116" s="62">
        <f>SUM(C116:H116)</f>
        <v>8132007744.059999</v>
      </c>
      <c r="J116" s="107"/>
    </row>
    <row r="117" spans="1:11" ht="42.75">
      <c r="A117" s="46" t="s">
        <v>97</v>
      </c>
      <c r="B117" s="46"/>
      <c r="C117" s="55"/>
      <c r="D117" s="55"/>
      <c r="E117" s="55"/>
      <c r="F117" s="55"/>
      <c r="G117" s="55"/>
      <c r="H117" s="95"/>
      <c r="I117" s="62">
        <f>SUM(C117:H117)</f>
        <v>0</v>
      </c>
      <c r="J117" s="106"/>
      <c r="K117" s="125"/>
    </row>
    <row r="118" spans="1:10" ht="15">
      <c r="A118" s="46" t="s">
        <v>115</v>
      </c>
      <c r="B118" s="46"/>
      <c r="C118" s="94"/>
      <c r="D118" s="94">
        <v>451264486.95</v>
      </c>
      <c r="E118" s="94"/>
      <c r="F118" s="94"/>
      <c r="G118" s="94">
        <v>341739468.43686146</v>
      </c>
      <c r="H118" s="94">
        <v>1903697467.2803833</v>
      </c>
      <c r="I118" s="62">
        <f>SUM(C118:H118)</f>
        <v>2696701422.667245</v>
      </c>
      <c r="J118" s="107"/>
    </row>
    <row r="119" spans="1:10" ht="15">
      <c r="A119" s="102" t="s">
        <v>92</v>
      </c>
      <c r="B119" s="46"/>
      <c r="C119" s="27">
        <f>SUM(C113:C118)</f>
        <v>1131496016.32</v>
      </c>
      <c r="D119" s="27">
        <f aca="true" t="shared" si="2" ref="D119:I119">SUM(D113:D118)</f>
        <v>2082708667.51</v>
      </c>
      <c r="E119" s="27">
        <f t="shared" si="2"/>
        <v>790872920.8000001</v>
      </c>
      <c r="F119" s="27">
        <v>0</v>
      </c>
      <c r="G119" s="27">
        <f t="shared" si="2"/>
        <v>1770453101.6368616</v>
      </c>
      <c r="H119" s="27">
        <f t="shared" si="2"/>
        <v>5053178460.460383</v>
      </c>
      <c r="I119" s="27">
        <f t="shared" si="2"/>
        <v>17575537229.600235</v>
      </c>
      <c r="J119" s="107"/>
    </row>
    <row r="120" spans="1:10" ht="15">
      <c r="A120" s="102" t="s">
        <v>196</v>
      </c>
      <c r="B120" s="93"/>
      <c r="C120" s="96">
        <f>C112/C119</f>
        <v>1.9784323936734938</v>
      </c>
      <c r="D120" s="96">
        <f aca="true" t="shared" si="3" ref="D120:I120">D112/D119</f>
        <v>0.899420057097836</v>
      </c>
      <c r="E120" s="96">
        <f t="shared" si="3"/>
        <v>0.5146779470565986</v>
      </c>
      <c r="F120" s="96" t="e">
        <f>F112/F119</f>
        <v>#DIV/0!</v>
      </c>
      <c r="G120" s="96">
        <f t="shared" si="3"/>
        <v>0.27947370010114375</v>
      </c>
      <c r="H120" s="96">
        <f t="shared" si="3"/>
        <v>1.6997674444032387</v>
      </c>
      <c r="I120" s="96">
        <f t="shared" si="3"/>
        <v>1.0000000000000002</v>
      </c>
      <c r="J120" s="107"/>
    </row>
    <row r="121" spans="1:10" ht="42.75">
      <c r="A121" s="102" t="s">
        <v>197</v>
      </c>
      <c r="B121" s="93"/>
      <c r="C121" s="96">
        <f aca="true" t="shared" si="4" ref="C121:I121">C112-C119</f>
        <v>1107092355.68</v>
      </c>
      <c r="D121" s="96">
        <f t="shared" si="4"/>
        <v>-209478718.85999775</v>
      </c>
      <c r="E121" s="96">
        <f t="shared" si="4"/>
        <v>-383828069.5400001</v>
      </c>
      <c r="F121" s="96">
        <f t="shared" si="4"/>
        <v>0</v>
      </c>
      <c r="G121" s="96">
        <f t="shared" si="4"/>
        <v>-1275658022.4668615</v>
      </c>
      <c r="H121" s="96">
        <f t="shared" si="4"/>
        <v>3536049777.3898544</v>
      </c>
      <c r="I121" s="96">
        <f t="shared" si="4"/>
        <v>0</v>
      </c>
      <c r="J121" s="106"/>
    </row>
    <row r="122" spans="1:10" ht="28.5">
      <c r="A122" s="1" t="s">
        <v>198</v>
      </c>
      <c r="B122" s="93"/>
      <c r="C122" s="96">
        <f>C121+D121</f>
        <v>897613636.8200023</v>
      </c>
      <c r="D122" s="96">
        <f aca="true" t="shared" si="5" ref="D122:I122">C122+D121</f>
        <v>688134917.9600046</v>
      </c>
      <c r="E122" s="96">
        <f t="shared" si="5"/>
        <v>304306848.4200045</v>
      </c>
      <c r="F122" s="96">
        <f t="shared" si="5"/>
        <v>304306848.4200045</v>
      </c>
      <c r="G122" s="96">
        <f t="shared" si="5"/>
        <v>-971351174.046857</v>
      </c>
      <c r="H122" s="96">
        <f t="shared" si="5"/>
        <v>2564698603.3429976</v>
      </c>
      <c r="I122" s="96">
        <f t="shared" si="5"/>
        <v>2564698603.3429976</v>
      </c>
      <c r="J122" s="106"/>
    </row>
    <row r="123" spans="1:10" ht="9.75" customHeight="1">
      <c r="A123" s="97"/>
      <c r="B123" s="98"/>
      <c r="C123" s="99"/>
      <c r="D123" s="99"/>
      <c r="E123" s="99"/>
      <c r="F123" s="99"/>
      <c r="G123" s="99"/>
      <c r="H123" s="99"/>
      <c r="I123" s="99"/>
      <c r="J123" s="106"/>
    </row>
    <row r="124" spans="1:10" ht="17.25" customHeight="1">
      <c r="A124" s="143" t="s">
        <v>257</v>
      </c>
      <c r="B124" s="143"/>
      <c r="C124" s="143"/>
      <c r="D124" s="143"/>
      <c r="E124" s="143"/>
      <c r="J124" s="106"/>
    </row>
    <row r="125" spans="1:10" ht="15">
      <c r="A125" s="144"/>
      <c r="B125" s="43" t="s">
        <v>193</v>
      </c>
      <c r="C125" s="43" t="s">
        <v>81</v>
      </c>
      <c r="D125" s="43" t="s">
        <v>82</v>
      </c>
      <c r="E125" s="43" t="s">
        <v>83</v>
      </c>
      <c r="F125" s="43" t="s">
        <v>84</v>
      </c>
      <c r="G125" s="43" t="s">
        <v>85</v>
      </c>
      <c r="H125" s="43" t="s">
        <v>86</v>
      </c>
      <c r="I125" s="43" t="s">
        <v>87</v>
      </c>
      <c r="J125" s="106"/>
    </row>
    <row r="126" spans="1:10" ht="15">
      <c r="A126" s="46" t="s">
        <v>190</v>
      </c>
      <c r="B126" s="62">
        <v>2344285680.6099997</v>
      </c>
      <c r="C126" s="62">
        <v>546711633.97</v>
      </c>
      <c r="D126" s="62"/>
      <c r="E126" s="62">
        <v>1300000000</v>
      </c>
      <c r="F126" s="62"/>
      <c r="G126" s="62"/>
      <c r="H126" s="62"/>
      <c r="I126" s="62">
        <f aca="true" t="shared" si="6" ref="I126:I131">SUM(B126:H126)</f>
        <v>4190997314.58</v>
      </c>
      <c r="J126" s="106"/>
    </row>
    <row r="127" spans="1:10" ht="15">
      <c r="A127" s="46" t="s">
        <v>191</v>
      </c>
      <c r="B127" s="93"/>
      <c r="C127" s="93"/>
      <c r="D127" s="93"/>
      <c r="E127" s="93">
        <v>1418417300</v>
      </c>
      <c r="F127" s="94"/>
      <c r="G127" s="93"/>
      <c r="H127" s="94"/>
      <c r="I127" s="62">
        <f t="shared" si="6"/>
        <v>1418417300</v>
      </c>
      <c r="J127" s="106"/>
    </row>
    <row r="128" spans="1:10" ht="28.5">
      <c r="A128" s="46" t="s">
        <v>88</v>
      </c>
      <c r="B128" s="46"/>
      <c r="C128" s="46"/>
      <c r="D128" s="46"/>
      <c r="E128" s="46"/>
      <c r="F128" s="46"/>
      <c r="G128" s="62"/>
      <c r="H128" s="6">
        <v>45464281</v>
      </c>
      <c r="I128" s="62">
        <f t="shared" si="6"/>
        <v>45464281</v>
      </c>
      <c r="J128" s="106"/>
    </row>
    <row r="129" spans="1:10" ht="28.5">
      <c r="A129" s="46" t="s">
        <v>89</v>
      </c>
      <c r="B129" s="46"/>
      <c r="C129" s="7"/>
      <c r="D129" s="7"/>
      <c r="E129" s="7"/>
      <c r="F129" s="46"/>
      <c r="G129" s="7"/>
      <c r="H129" s="62"/>
      <c r="I129" s="62">
        <f t="shared" si="6"/>
        <v>0</v>
      </c>
      <c r="J129" s="106"/>
    </row>
    <row r="130" spans="1:10" ht="24.75" customHeight="1">
      <c r="A130" s="46" t="s">
        <v>90</v>
      </c>
      <c r="B130" s="62"/>
      <c r="C130" s="62">
        <v>1155566678.9199998</v>
      </c>
      <c r="D130" s="6">
        <v>1033163826.4999999</v>
      </c>
      <c r="E130" s="6">
        <v>510447361.85999995</v>
      </c>
      <c r="F130" s="6"/>
      <c r="G130" s="6">
        <v>1040114641.9799995</v>
      </c>
      <c r="H130" s="6">
        <v>9081743479.360003</v>
      </c>
      <c r="I130" s="62">
        <f>SUM(B130:H130)</f>
        <v>12821035988.620003</v>
      </c>
      <c r="J130" s="108"/>
    </row>
    <row r="131" spans="1:10" ht="15">
      <c r="A131" s="46" t="s">
        <v>91</v>
      </c>
      <c r="B131" s="46"/>
      <c r="C131" s="62"/>
      <c r="D131" s="62"/>
      <c r="E131" s="62"/>
      <c r="F131" s="62">
        <v>416185597.24</v>
      </c>
      <c r="G131" s="62"/>
      <c r="H131" s="62">
        <v>153052442.37000003</v>
      </c>
      <c r="I131" s="62">
        <f t="shared" si="6"/>
        <v>569238039.61</v>
      </c>
      <c r="J131" s="106"/>
    </row>
    <row r="132" spans="1:10" ht="15">
      <c r="A132" s="102" t="s">
        <v>92</v>
      </c>
      <c r="B132" s="46"/>
      <c r="C132" s="87">
        <f>SUM(C126:C131)</f>
        <v>1702278312.8899999</v>
      </c>
      <c r="D132" s="87">
        <f>SUM(D126:D131)</f>
        <v>1033163826.4999999</v>
      </c>
      <c r="E132" s="87">
        <f>SUM(E126:E131)</f>
        <v>3228864661.86</v>
      </c>
      <c r="F132" s="87">
        <v>0</v>
      </c>
      <c r="G132" s="87">
        <f>SUM(G126:G131)</f>
        <v>1040114641.9799995</v>
      </c>
      <c r="H132" s="87">
        <f>SUM(H126:H131)</f>
        <v>9280260202.730003</v>
      </c>
      <c r="I132" s="87">
        <f>SUM(I126:I131)</f>
        <v>19045152923.810005</v>
      </c>
      <c r="J132" s="107"/>
    </row>
    <row r="133" spans="1:10" ht="28.5">
      <c r="A133" s="46" t="s">
        <v>93</v>
      </c>
      <c r="B133" s="46"/>
      <c r="C133" s="46"/>
      <c r="D133" s="46"/>
      <c r="E133" s="46"/>
      <c r="F133" s="46"/>
      <c r="G133" s="46"/>
      <c r="H133" s="46"/>
      <c r="I133" s="62">
        <f>SUM(C133:H133)</f>
        <v>0</v>
      </c>
      <c r="J133" s="107"/>
    </row>
    <row r="134" spans="1:10" ht="15">
      <c r="A134" s="46" t="s">
        <v>94</v>
      </c>
      <c r="B134" s="62">
        <v>1543136355.8399994</v>
      </c>
      <c r="C134" s="62"/>
      <c r="D134" s="46"/>
      <c r="E134" s="46"/>
      <c r="F134" s="46"/>
      <c r="G134" s="46"/>
      <c r="H134" s="46"/>
      <c r="I134" s="62">
        <f>SUM(B134:H134)</f>
        <v>1543136355.8399994</v>
      </c>
      <c r="J134" s="106"/>
    </row>
    <row r="135" spans="1:10" ht="15">
      <c r="A135" s="46" t="s">
        <v>95</v>
      </c>
      <c r="B135" s="62">
        <v>3915987860.085</v>
      </c>
      <c r="C135" s="62"/>
      <c r="D135" s="46"/>
      <c r="E135" s="46"/>
      <c r="F135" s="46"/>
      <c r="G135" s="46"/>
      <c r="H135" s="46"/>
      <c r="I135" s="62">
        <f>SUM(B135:H135)</f>
        <v>3915987860.085</v>
      </c>
      <c r="J135" s="106"/>
    </row>
    <row r="136" spans="1:10" ht="15">
      <c r="A136" s="46" t="s">
        <v>96</v>
      </c>
      <c r="B136" s="62"/>
      <c r="C136" s="62">
        <v>1587215433.52</v>
      </c>
      <c r="D136" s="62">
        <v>2373827400.5299997</v>
      </c>
      <c r="E136" s="62">
        <v>1268671049.9299998</v>
      </c>
      <c r="F136" s="62"/>
      <c r="G136" s="62">
        <v>3736089608.91</v>
      </c>
      <c r="H136" s="62">
        <v>1968350010.79</v>
      </c>
      <c r="I136" s="62">
        <f>SUM(C136:H136)</f>
        <v>10934153503.68</v>
      </c>
      <c r="J136" s="107"/>
    </row>
    <row r="137" spans="1:11" ht="42.75">
      <c r="A137" s="46" t="s">
        <v>97</v>
      </c>
      <c r="B137" s="46"/>
      <c r="C137" s="55"/>
      <c r="D137" s="55"/>
      <c r="E137" s="55"/>
      <c r="F137" s="55"/>
      <c r="G137" s="55"/>
      <c r="H137" s="95">
        <v>410000000</v>
      </c>
      <c r="I137" s="62">
        <f>SUM(C137:H137)</f>
        <v>410000000</v>
      </c>
      <c r="J137" s="106"/>
      <c r="K137" s="125"/>
    </row>
    <row r="138" spans="1:10" ht="15">
      <c r="A138" s="46" t="s">
        <v>115</v>
      </c>
      <c r="B138" s="46"/>
      <c r="C138" s="94"/>
      <c r="D138" s="94">
        <v>126843675.95830002</v>
      </c>
      <c r="E138" s="94"/>
      <c r="F138" s="94"/>
      <c r="G138" s="94">
        <v>417257767.1546273</v>
      </c>
      <c r="H138" s="94">
        <f>461395888.62+1236377872.4721</f>
        <v>1697773761.0921001</v>
      </c>
      <c r="I138" s="62">
        <f>SUM(C138:H138)</f>
        <v>2241875204.2050276</v>
      </c>
      <c r="J138" s="107"/>
    </row>
    <row r="139" spans="1:10" ht="15">
      <c r="A139" s="102" t="s">
        <v>92</v>
      </c>
      <c r="B139" s="46"/>
      <c r="C139" s="27">
        <f>SUM(C133:C138)</f>
        <v>1587215433.52</v>
      </c>
      <c r="D139" s="27">
        <f>SUM(D133:D138)</f>
        <v>2500671076.4883</v>
      </c>
      <c r="E139" s="27">
        <f>SUM(E133:E138)</f>
        <v>1268671049.9299998</v>
      </c>
      <c r="F139" s="27">
        <v>0</v>
      </c>
      <c r="G139" s="27">
        <f>SUM(G133:G138)</f>
        <v>4153347376.064627</v>
      </c>
      <c r="H139" s="27">
        <f>SUM(H133:H138)</f>
        <v>4076123771.8821</v>
      </c>
      <c r="I139" s="27">
        <f>SUM(I133:I138)</f>
        <v>19045152923.810028</v>
      </c>
      <c r="J139" s="107"/>
    </row>
    <row r="140" spans="1:10" ht="15">
      <c r="A140" s="102" t="s">
        <v>196</v>
      </c>
      <c r="B140" s="93"/>
      <c r="C140" s="96">
        <f aca="true" t="shared" si="7" ref="C140:I140">C132/C139</f>
        <v>1.072493548726919</v>
      </c>
      <c r="D140" s="96">
        <f t="shared" si="7"/>
        <v>0.41315462725744606</v>
      </c>
      <c r="E140" s="96">
        <f t="shared" si="7"/>
        <v>2.545076331676486</v>
      </c>
      <c r="F140" s="96" t="e">
        <f t="shared" si="7"/>
        <v>#DIV/0!</v>
      </c>
      <c r="G140" s="96">
        <f t="shared" si="7"/>
        <v>0.2504280397960662</v>
      </c>
      <c r="H140" s="96">
        <f t="shared" si="7"/>
        <v>2.2767366061715437</v>
      </c>
      <c r="I140" s="96">
        <f t="shared" si="7"/>
        <v>0.9999999999999988</v>
      </c>
      <c r="J140" s="107"/>
    </row>
    <row r="141" spans="1:10" ht="42.75">
      <c r="A141" s="102" t="s">
        <v>197</v>
      </c>
      <c r="B141" s="93"/>
      <c r="C141" s="96">
        <f aca="true" t="shared" si="8" ref="C141:I141">C132-C139</f>
        <v>115062879.36999989</v>
      </c>
      <c r="D141" s="96">
        <f t="shared" si="8"/>
        <v>-1467507249.9882998</v>
      </c>
      <c r="E141" s="96">
        <f t="shared" si="8"/>
        <v>1960193611.9300003</v>
      </c>
      <c r="F141" s="96">
        <f t="shared" si="8"/>
        <v>0</v>
      </c>
      <c r="G141" s="96">
        <f t="shared" si="8"/>
        <v>-3113232734.0846276</v>
      </c>
      <c r="H141" s="96">
        <f t="shared" si="8"/>
        <v>5204136430.847903</v>
      </c>
      <c r="I141" s="96">
        <f t="shared" si="8"/>
        <v>0</v>
      </c>
      <c r="J141" s="106"/>
    </row>
    <row r="142" spans="1:10" ht="28.5">
      <c r="A142" s="1" t="s">
        <v>198</v>
      </c>
      <c r="B142" s="93"/>
      <c r="C142" s="96">
        <f>C141+D141</f>
        <v>-1352444370.6183</v>
      </c>
      <c r="D142" s="96">
        <f aca="true" t="shared" si="9" ref="D142:I142">C142+D141</f>
        <v>-2819951620.6066</v>
      </c>
      <c r="E142" s="96">
        <f t="shared" si="9"/>
        <v>-859758008.6765995</v>
      </c>
      <c r="F142" s="96">
        <f t="shared" si="9"/>
        <v>-859758008.6765995</v>
      </c>
      <c r="G142" s="96">
        <f t="shared" si="9"/>
        <v>-3972990742.761227</v>
      </c>
      <c r="H142" s="96">
        <f t="shared" si="9"/>
        <v>1231145688.0866761</v>
      </c>
      <c r="I142" s="96">
        <f t="shared" si="9"/>
        <v>1231145688.0866761</v>
      </c>
      <c r="J142" s="106"/>
    </row>
    <row r="143" spans="1:10" ht="8.25" customHeight="1">
      <c r="A143" s="97"/>
      <c r="B143" s="98"/>
      <c r="C143" s="99"/>
      <c r="D143" s="99"/>
      <c r="E143" s="99"/>
      <c r="F143" s="99"/>
      <c r="G143" s="99"/>
      <c r="H143" s="99"/>
      <c r="I143" s="99"/>
      <c r="J143" s="106"/>
    </row>
    <row r="144" spans="1:10" ht="16.5" customHeight="1">
      <c r="A144" s="143" t="s">
        <v>259</v>
      </c>
      <c r="B144" s="143"/>
      <c r="C144" s="143"/>
      <c r="D144" s="143"/>
      <c r="E144" s="145"/>
      <c r="J144" s="106"/>
    </row>
    <row r="145" spans="1:10" ht="28.5">
      <c r="A145" s="102"/>
      <c r="B145" s="171" t="s">
        <v>99</v>
      </c>
      <c r="C145" s="172"/>
      <c r="D145" s="172"/>
      <c r="E145" s="173"/>
      <c r="F145" s="4" t="s">
        <v>100</v>
      </c>
      <c r="G145" s="43" t="s">
        <v>101</v>
      </c>
      <c r="J145" s="106"/>
    </row>
    <row r="146" spans="1:10" ht="28.5">
      <c r="A146" s="102" t="s">
        <v>33</v>
      </c>
      <c r="B146" s="45" t="s">
        <v>102</v>
      </c>
      <c r="C146" s="45" t="s">
        <v>103</v>
      </c>
      <c r="D146" s="45" t="s">
        <v>104</v>
      </c>
      <c r="E146" s="45" t="s">
        <v>105</v>
      </c>
      <c r="F146" s="46"/>
      <c r="G146" s="46"/>
      <c r="J146" s="106"/>
    </row>
    <row r="147" spans="1:10" ht="27" customHeight="1">
      <c r="A147" s="46" t="s">
        <v>106</v>
      </c>
      <c r="B147" s="62">
        <f>B126+C126</f>
        <v>2890997314.58</v>
      </c>
      <c r="C147" s="7">
        <f>E126</f>
        <v>1300000000</v>
      </c>
      <c r="D147" s="7">
        <f>F126+G126</f>
        <v>0</v>
      </c>
      <c r="E147" s="62">
        <f>H126</f>
        <v>0</v>
      </c>
      <c r="F147" s="7"/>
      <c r="G147" s="7">
        <f>SUM(B147:F147)</f>
        <v>4190997314.58</v>
      </c>
      <c r="J147" s="106"/>
    </row>
    <row r="148" spans="1:10" ht="15" customHeight="1">
      <c r="A148" s="11" t="s">
        <v>107</v>
      </c>
      <c r="B148" s="46"/>
      <c r="C148" s="46">
        <f>E127</f>
        <v>1418417300</v>
      </c>
      <c r="D148" s="46"/>
      <c r="E148" s="46"/>
      <c r="F148" s="46"/>
      <c r="G148" s="7">
        <f>SUM(B148:F148)</f>
        <v>1418417300</v>
      </c>
      <c r="J148" s="106"/>
    </row>
    <row r="149" spans="1:10" ht="28.5">
      <c r="A149" s="11" t="s">
        <v>108</v>
      </c>
      <c r="B149" s="62">
        <f>C130+D130+E130</f>
        <v>2699177867.2799997</v>
      </c>
      <c r="C149" s="62"/>
      <c r="D149" s="62">
        <f>F130+G130</f>
        <v>1040114641.9799995</v>
      </c>
      <c r="E149" s="62">
        <f>H130</f>
        <v>9081743479.360003</v>
      </c>
      <c r="F149" s="46"/>
      <c r="G149" s="7">
        <f>SUM(B149:F149)</f>
        <v>12821035988.620003</v>
      </c>
      <c r="J149" s="106"/>
    </row>
    <row r="150" spans="1:10" ht="28.5">
      <c r="A150" s="11" t="s">
        <v>109</v>
      </c>
      <c r="B150" s="100"/>
      <c r="C150" s="7">
        <f>E128</f>
        <v>0</v>
      </c>
      <c r="D150" s="7">
        <f>G128+F128</f>
        <v>0</v>
      </c>
      <c r="E150" s="62">
        <f>H128</f>
        <v>45464281</v>
      </c>
      <c r="F150" s="46"/>
      <c r="G150" s="7">
        <f>SUM(B150:F150)</f>
        <v>45464281</v>
      </c>
      <c r="J150" s="106"/>
    </row>
    <row r="151" spans="1:10" ht="15">
      <c r="A151" s="46" t="s">
        <v>110</v>
      </c>
      <c r="B151" s="7"/>
      <c r="C151" s="6"/>
      <c r="D151" s="7">
        <f>F131</f>
        <v>416185597.24</v>
      </c>
      <c r="E151" s="6">
        <f>H131</f>
        <v>153052442.37000003</v>
      </c>
      <c r="F151" s="62"/>
      <c r="G151" s="7">
        <f>SUM(B151:F151)</f>
        <v>569238039.61</v>
      </c>
      <c r="J151" s="106"/>
    </row>
    <row r="152" spans="1:10" ht="28.5">
      <c r="A152" s="102" t="s">
        <v>111</v>
      </c>
      <c r="B152" s="101">
        <f aca="true" t="shared" si="10" ref="B152:G152">SUM(B147:B151)</f>
        <v>5590175181.86</v>
      </c>
      <c r="C152" s="101">
        <f t="shared" si="10"/>
        <v>2718417300</v>
      </c>
      <c r="D152" s="101">
        <f t="shared" si="10"/>
        <v>1456300239.2199996</v>
      </c>
      <c r="E152" s="101">
        <f t="shared" si="10"/>
        <v>9280260202.730003</v>
      </c>
      <c r="F152" s="101">
        <f t="shared" si="10"/>
        <v>0</v>
      </c>
      <c r="G152" s="101">
        <f t="shared" si="10"/>
        <v>19045152923.810005</v>
      </c>
      <c r="J152" s="106"/>
    </row>
    <row r="153" spans="1:10" ht="15">
      <c r="A153" s="177" t="s">
        <v>112</v>
      </c>
      <c r="B153" s="177"/>
      <c r="C153" s="177"/>
      <c r="D153" s="177"/>
      <c r="E153" s="177"/>
      <c r="F153" s="177"/>
      <c r="G153" s="177"/>
      <c r="J153" s="106"/>
    </row>
    <row r="154" spans="1:10" ht="15">
      <c r="A154" s="11" t="s">
        <v>113</v>
      </c>
      <c r="B154" s="62">
        <f>B135+C136+D136</f>
        <v>7877030694.134999</v>
      </c>
      <c r="C154" s="62">
        <f>E136</f>
        <v>1268671049.9299998</v>
      </c>
      <c r="D154" s="62">
        <f>G136</f>
        <v>3736089608.91</v>
      </c>
      <c r="E154" s="62">
        <f>H136</f>
        <v>1968350010.79</v>
      </c>
      <c r="F154" s="62">
        <f>B134</f>
        <v>1543136355.8399994</v>
      </c>
      <c r="G154" s="7">
        <f>SUM(B154:F154)</f>
        <v>16393277719.605</v>
      </c>
      <c r="J154" s="106"/>
    </row>
    <row r="155" spans="1:10" ht="15">
      <c r="A155" s="46" t="s">
        <v>114</v>
      </c>
      <c r="B155" s="46"/>
      <c r="C155" s="46"/>
      <c r="D155" s="46"/>
      <c r="E155" s="62">
        <f>H137</f>
        <v>410000000</v>
      </c>
      <c r="F155" s="62"/>
      <c r="G155" s="7">
        <f>SUM(B155:F155)</f>
        <v>410000000</v>
      </c>
      <c r="J155" s="106"/>
    </row>
    <row r="156" spans="1:10" ht="15">
      <c r="A156" s="46" t="s">
        <v>115</v>
      </c>
      <c r="B156" s="7">
        <f>D138</f>
        <v>126843675.95830002</v>
      </c>
      <c r="C156" s="7"/>
      <c r="D156" s="7">
        <f>G138</f>
        <v>417257767.1546273</v>
      </c>
      <c r="E156" s="7">
        <f>H138</f>
        <v>1697773761.0921001</v>
      </c>
      <c r="F156" s="6"/>
      <c r="G156" s="7">
        <f>SUM(B156:F156)</f>
        <v>2241875204.2050276</v>
      </c>
      <c r="J156" s="106"/>
    </row>
    <row r="157" spans="1:10" ht="28.5">
      <c r="A157" s="102" t="s">
        <v>116</v>
      </c>
      <c r="B157" s="103">
        <f aca="true" t="shared" si="11" ref="B157:G157">SUM(B154:B156)</f>
        <v>8003874370.093299</v>
      </c>
      <c r="C157" s="103">
        <f t="shared" si="11"/>
        <v>1268671049.9299998</v>
      </c>
      <c r="D157" s="103">
        <f t="shared" si="11"/>
        <v>4153347376.064627</v>
      </c>
      <c r="E157" s="103">
        <f t="shared" si="11"/>
        <v>4076123771.8821</v>
      </c>
      <c r="F157" s="103">
        <f t="shared" si="11"/>
        <v>1543136355.8399994</v>
      </c>
      <c r="G157" s="87">
        <f t="shared" si="11"/>
        <v>19045152923.810028</v>
      </c>
      <c r="H157" s="125"/>
      <c r="J157" s="106"/>
    </row>
    <row r="158" spans="1:10" ht="28.5">
      <c r="A158" s="102" t="s">
        <v>117</v>
      </c>
      <c r="B158" s="103">
        <f aca="true" t="shared" si="12" ref="B158:G158">B152-B157</f>
        <v>-2413699188.2332993</v>
      </c>
      <c r="C158" s="103">
        <f t="shared" si="12"/>
        <v>1449746250.0700002</v>
      </c>
      <c r="D158" s="103">
        <f t="shared" si="12"/>
        <v>-2697047136.8446274</v>
      </c>
      <c r="E158" s="103">
        <f t="shared" si="12"/>
        <v>5204136430.847903</v>
      </c>
      <c r="F158" s="103">
        <f t="shared" si="12"/>
        <v>-1543136355.8399994</v>
      </c>
      <c r="G158" s="103">
        <f t="shared" si="12"/>
        <v>0</v>
      </c>
      <c r="J158" s="106"/>
    </row>
    <row r="159" ht="7.5" customHeight="1">
      <c r="J159" s="106"/>
    </row>
    <row r="160" spans="1:10" ht="15">
      <c r="A160" s="143" t="s">
        <v>238</v>
      </c>
      <c r="B160" s="143"/>
      <c r="C160" s="143"/>
      <c r="D160" s="143"/>
      <c r="E160" s="143"/>
      <c r="J160" s="106"/>
    </row>
    <row r="161" spans="1:10" ht="28.5">
      <c r="A161" s="102"/>
      <c r="B161" s="171" t="s">
        <v>99</v>
      </c>
      <c r="C161" s="172"/>
      <c r="D161" s="172"/>
      <c r="E161" s="173"/>
      <c r="F161" s="4" t="s">
        <v>100</v>
      </c>
      <c r="G161" s="43" t="s">
        <v>101</v>
      </c>
      <c r="J161" s="106"/>
    </row>
    <row r="162" spans="1:10" ht="28.5">
      <c r="A162" s="102" t="s">
        <v>33</v>
      </c>
      <c r="B162" s="45" t="s">
        <v>102</v>
      </c>
      <c r="C162" s="45" t="s">
        <v>103</v>
      </c>
      <c r="D162" s="45" t="s">
        <v>104</v>
      </c>
      <c r="E162" s="45" t="s">
        <v>105</v>
      </c>
      <c r="F162" s="46"/>
      <c r="G162" s="46"/>
      <c r="J162" s="106"/>
    </row>
    <row r="163" spans="1:10" ht="28.5" customHeight="1">
      <c r="A163" s="46" t="s">
        <v>106</v>
      </c>
      <c r="B163" s="62">
        <f>B106+C106</f>
        <v>2997570655.409999</v>
      </c>
      <c r="C163" s="7">
        <f>E106</f>
        <v>300000000</v>
      </c>
      <c r="D163" s="46"/>
      <c r="E163" s="62">
        <f>G106</f>
        <v>0</v>
      </c>
      <c r="F163" s="46"/>
      <c r="G163" s="7">
        <f>SUM(B163:F163)</f>
        <v>3297570655.409999</v>
      </c>
      <c r="H163" s="125"/>
      <c r="J163" s="106"/>
    </row>
    <row r="164" spans="1:10" ht="15">
      <c r="A164" s="11" t="s">
        <v>107</v>
      </c>
      <c r="B164" s="46"/>
      <c r="C164" s="46"/>
      <c r="D164" s="46"/>
      <c r="E164" s="7">
        <f>F107</f>
        <v>1598583979.73</v>
      </c>
      <c r="F164" s="46"/>
      <c r="G164" s="7">
        <f>SUM(B164:F164)</f>
        <v>1598583979.73</v>
      </c>
      <c r="J164" s="106"/>
    </row>
    <row r="165" spans="1:10" ht="28.5">
      <c r="A165" s="11" t="s">
        <v>108</v>
      </c>
      <c r="B165" s="62">
        <f>B110+C110+D110</f>
        <v>3488314426.180002</v>
      </c>
      <c r="C165" s="62">
        <f>E110</f>
        <v>107044851.25999999</v>
      </c>
      <c r="D165" s="62">
        <f>G110</f>
        <v>494795079.17</v>
      </c>
      <c r="E165" s="62">
        <f>H110</f>
        <v>7689905696.349998</v>
      </c>
      <c r="F165" s="46"/>
      <c r="G165" s="7">
        <f>SUM(B165:F165)</f>
        <v>11780060052.960001</v>
      </c>
      <c r="J165" s="106"/>
    </row>
    <row r="166" spans="1:10" ht="28.5">
      <c r="A166" s="11" t="s">
        <v>109</v>
      </c>
      <c r="B166" s="100"/>
      <c r="C166" s="46"/>
      <c r="D166" s="46"/>
      <c r="E166" s="62">
        <f>H108</f>
        <v>407085758</v>
      </c>
      <c r="F166" s="46"/>
      <c r="G166" s="7">
        <f>SUM(B166:F166)</f>
        <v>407085758</v>
      </c>
      <c r="J166" s="106"/>
    </row>
    <row r="167" spans="1:10" ht="15">
      <c r="A167" s="46" t="s">
        <v>110</v>
      </c>
      <c r="B167" s="7">
        <f>C111+D111</f>
        <v>0</v>
      </c>
      <c r="C167" s="7">
        <f>E111</f>
        <v>0</v>
      </c>
      <c r="D167" s="46"/>
      <c r="E167" s="7">
        <f>H111</f>
        <v>492236783.5002392</v>
      </c>
      <c r="F167" s="62"/>
      <c r="G167" s="7">
        <f>SUM(B167:F167)</f>
        <v>492236783.5002392</v>
      </c>
      <c r="J167" s="106"/>
    </row>
    <row r="168" spans="1:10" ht="28.5">
      <c r="A168" s="102" t="s">
        <v>111</v>
      </c>
      <c r="B168" s="101">
        <f aca="true" t="shared" si="13" ref="B168:G168">SUM(B163:B167)</f>
        <v>6485885081.590001</v>
      </c>
      <c r="C168" s="101">
        <f t="shared" si="13"/>
        <v>407044851.26</v>
      </c>
      <c r="D168" s="101">
        <f t="shared" si="13"/>
        <v>494795079.17</v>
      </c>
      <c r="E168" s="101">
        <f t="shared" si="13"/>
        <v>10187812217.580236</v>
      </c>
      <c r="F168" s="101">
        <f t="shared" si="13"/>
        <v>0</v>
      </c>
      <c r="G168" s="101">
        <f t="shared" si="13"/>
        <v>17575537229.60024</v>
      </c>
      <c r="H168" s="125"/>
      <c r="J168" s="106"/>
    </row>
    <row r="169" spans="1:10" ht="15">
      <c r="A169" s="177" t="s">
        <v>112</v>
      </c>
      <c r="B169" s="177"/>
      <c r="C169" s="177"/>
      <c r="D169" s="177"/>
      <c r="E169" s="177"/>
      <c r="F169" s="177"/>
      <c r="G169" s="177"/>
      <c r="J169" s="106"/>
    </row>
    <row r="170" spans="1:10" ht="15">
      <c r="A170" s="11" t="s">
        <v>113</v>
      </c>
      <c r="B170" s="62">
        <f>B115+C116+D116</f>
        <v>8456781959.242989</v>
      </c>
      <c r="C170" s="62">
        <f>E116</f>
        <v>790872920.8000001</v>
      </c>
      <c r="D170" s="62">
        <f>F116+G116</f>
        <v>1428713633.2</v>
      </c>
      <c r="E170" s="62">
        <f>H116</f>
        <v>3149480993.18</v>
      </c>
      <c r="F170" s="62">
        <f>B114</f>
        <v>1052986300.5100003</v>
      </c>
      <c r="G170" s="7">
        <f>SUM(B170:F170)</f>
        <v>14878835806.93299</v>
      </c>
      <c r="J170" s="106"/>
    </row>
    <row r="171" spans="1:10" ht="15">
      <c r="A171" s="46" t="s">
        <v>114</v>
      </c>
      <c r="B171" s="46"/>
      <c r="C171" s="46"/>
      <c r="D171" s="46"/>
      <c r="E171" s="62">
        <f>H117</f>
        <v>0</v>
      </c>
      <c r="F171" s="62"/>
      <c r="G171" s="7">
        <f>SUM(B171:F171)</f>
        <v>0</v>
      </c>
      <c r="J171" s="106"/>
    </row>
    <row r="172" spans="1:10" ht="15">
      <c r="A172" s="46" t="s">
        <v>115</v>
      </c>
      <c r="B172" s="7">
        <f>C118+D118</f>
        <v>451264486.95</v>
      </c>
      <c r="C172" s="7">
        <f>E118</f>
        <v>0</v>
      </c>
      <c r="D172" s="7">
        <f>F118+G118</f>
        <v>341739468.43686146</v>
      </c>
      <c r="E172" s="7">
        <f>H118</f>
        <v>1903697467.2803833</v>
      </c>
      <c r="F172" s="62"/>
      <c r="G172" s="7">
        <f>SUM(B172:F172)</f>
        <v>2696701422.667245</v>
      </c>
      <c r="J172" s="106"/>
    </row>
    <row r="173" spans="1:10" ht="28.5">
      <c r="A173" s="102" t="s">
        <v>116</v>
      </c>
      <c r="B173" s="103">
        <f aca="true" t="shared" si="14" ref="B173:G173">SUM(B170:B172)</f>
        <v>8908046446.19299</v>
      </c>
      <c r="C173" s="103">
        <f t="shared" si="14"/>
        <v>790872920.8000001</v>
      </c>
      <c r="D173" s="103">
        <f t="shared" si="14"/>
        <v>1770453101.6368616</v>
      </c>
      <c r="E173" s="103">
        <f t="shared" si="14"/>
        <v>5053178460.460383</v>
      </c>
      <c r="F173" s="103">
        <f t="shared" si="14"/>
        <v>1052986300.5100003</v>
      </c>
      <c r="G173" s="87">
        <f t="shared" si="14"/>
        <v>17575537229.600235</v>
      </c>
      <c r="H173" s="125"/>
      <c r="J173" s="106"/>
    </row>
    <row r="174" spans="1:10" ht="28.5">
      <c r="A174" s="102" t="s">
        <v>117</v>
      </c>
      <c r="B174" s="103">
        <f aca="true" t="shared" si="15" ref="B174:G174">B168-B173</f>
        <v>-2422161364.6029882</v>
      </c>
      <c r="C174" s="103">
        <f t="shared" si="15"/>
        <v>-383828069.5400001</v>
      </c>
      <c r="D174" s="103">
        <f t="shared" si="15"/>
        <v>-1275658022.4668615</v>
      </c>
      <c r="E174" s="103">
        <f t="shared" si="15"/>
        <v>5134633757.119853</v>
      </c>
      <c r="F174" s="103">
        <f t="shared" si="15"/>
        <v>-1052986300.5100003</v>
      </c>
      <c r="G174" s="103">
        <f t="shared" si="15"/>
        <v>0</v>
      </c>
      <c r="J174" s="106"/>
    </row>
    <row r="175" ht="10.5" customHeight="1">
      <c r="J175" s="106"/>
    </row>
    <row r="176" spans="1:4" ht="15">
      <c r="A176" s="143" t="s">
        <v>216</v>
      </c>
      <c r="B176" s="143"/>
      <c r="C176" s="143"/>
      <c r="D176" s="143"/>
    </row>
    <row r="177" spans="1:4" ht="15">
      <c r="A177" s="46"/>
      <c r="B177" s="46"/>
      <c r="C177" s="14">
        <v>45107</v>
      </c>
      <c r="D177" s="14">
        <v>44742</v>
      </c>
    </row>
    <row r="178" spans="1:5" ht="18.75" customHeight="1">
      <c r="A178" s="21">
        <v>1</v>
      </c>
      <c r="B178" s="102" t="s">
        <v>118</v>
      </c>
      <c r="C178" s="31">
        <f>C179+C180+C181</f>
        <v>128714877.79000002</v>
      </c>
      <c r="D178" s="31">
        <f>D179+D180+D181</f>
        <v>414291855.2199999</v>
      </c>
      <c r="E178" s="136"/>
    </row>
    <row r="179" spans="1:4" ht="15">
      <c r="A179" s="59" t="s">
        <v>41</v>
      </c>
      <c r="B179" s="67" t="s">
        <v>119</v>
      </c>
      <c r="C179" s="6">
        <v>39276301.800000004</v>
      </c>
      <c r="D179" s="6">
        <v>174621262.55999994</v>
      </c>
    </row>
    <row r="180" spans="1:4" ht="15">
      <c r="A180" s="59" t="s">
        <v>43</v>
      </c>
      <c r="B180" s="67" t="s">
        <v>120</v>
      </c>
      <c r="C180" s="6">
        <v>59900798.20000001</v>
      </c>
      <c r="D180" s="6">
        <v>5334756.72</v>
      </c>
    </row>
    <row r="181" spans="1:5" ht="15">
      <c r="A181" s="59" t="s">
        <v>71</v>
      </c>
      <c r="B181" s="67" t="s">
        <v>121</v>
      </c>
      <c r="C181" s="6">
        <v>29537777.790000003</v>
      </c>
      <c r="D181" s="6">
        <v>234335835.94</v>
      </c>
      <c r="E181" s="136"/>
    </row>
    <row r="182" spans="1:5" ht="15">
      <c r="A182" s="21">
        <v>2</v>
      </c>
      <c r="B182" s="102" t="s">
        <v>122</v>
      </c>
      <c r="C182" s="31">
        <f>C183+C184+C185</f>
        <v>66276364.40600001</v>
      </c>
      <c r="D182" s="31">
        <f>D183+D184+D185</f>
        <v>179292788.336</v>
      </c>
      <c r="E182" s="125"/>
    </row>
    <row r="183" spans="1:4" ht="15">
      <c r="A183" s="59" t="s">
        <v>41</v>
      </c>
      <c r="B183" s="67" t="s">
        <v>119</v>
      </c>
      <c r="C183" s="22">
        <v>7395087.205000001</v>
      </c>
      <c r="D183" s="22">
        <v>30739882.685999997</v>
      </c>
    </row>
    <row r="184" spans="1:4" ht="15">
      <c r="A184" s="59" t="s">
        <v>202</v>
      </c>
      <c r="B184" s="67" t="s">
        <v>120</v>
      </c>
      <c r="C184" s="22">
        <v>29804302.531000007</v>
      </c>
      <c r="D184" s="22">
        <v>2440511.92</v>
      </c>
    </row>
    <row r="185" spans="1:5" ht="15">
      <c r="A185" s="59" t="s">
        <v>71</v>
      </c>
      <c r="B185" s="67" t="s">
        <v>121</v>
      </c>
      <c r="C185" s="22">
        <v>29076974.67</v>
      </c>
      <c r="D185" s="22">
        <v>146112393.73</v>
      </c>
      <c r="E185" s="136"/>
    </row>
    <row r="186" spans="1:5" ht="28.5">
      <c r="A186" s="21">
        <v>3</v>
      </c>
      <c r="B186" s="102" t="s">
        <v>123</v>
      </c>
      <c r="C186" s="31">
        <f>C187+C188+C189</f>
        <v>7601597.78</v>
      </c>
      <c r="D186" s="31">
        <f>D187+D188+D189</f>
        <v>109599024.22000001</v>
      </c>
      <c r="E186" s="136"/>
    </row>
    <row r="187" spans="1:5" ht="15">
      <c r="A187" s="59" t="s">
        <v>41</v>
      </c>
      <c r="B187" s="67" t="s">
        <v>119</v>
      </c>
      <c r="C187" s="22">
        <v>2836838.06</v>
      </c>
      <c r="D187" s="6">
        <v>20921849.130000003</v>
      </c>
      <c r="E187" s="128"/>
    </row>
    <row r="188" spans="1:5" ht="15">
      <c r="A188" s="59" t="s">
        <v>43</v>
      </c>
      <c r="B188" s="67" t="s">
        <v>120</v>
      </c>
      <c r="C188" s="22">
        <v>4303956.6</v>
      </c>
      <c r="D188" s="6">
        <v>453732.88</v>
      </c>
      <c r="E188" s="128"/>
    </row>
    <row r="189" spans="1:6" ht="15">
      <c r="A189" s="59" t="s">
        <v>71</v>
      </c>
      <c r="B189" s="67" t="s">
        <v>121</v>
      </c>
      <c r="C189" s="22">
        <v>460803.11999999994</v>
      </c>
      <c r="D189" s="6">
        <v>88223442.21000001</v>
      </c>
      <c r="F189" s="136"/>
    </row>
    <row r="190" spans="1:5" ht="15">
      <c r="A190" s="21">
        <v>4</v>
      </c>
      <c r="B190" s="102" t="s">
        <v>124</v>
      </c>
      <c r="C190" s="31">
        <f>C191+C192+C193</f>
        <v>54836915.60400001</v>
      </c>
      <c r="D190" s="31">
        <f>D191+D192+D193</f>
        <v>125400042.66399996</v>
      </c>
      <c r="E190" s="136"/>
    </row>
    <row r="191" spans="1:5" ht="15">
      <c r="A191" s="59" t="s">
        <v>41</v>
      </c>
      <c r="B191" s="67" t="s">
        <v>119</v>
      </c>
      <c r="C191" s="22">
        <f aca="true" t="shared" si="16" ref="C191:D193">C179-C183-C187</f>
        <v>29044376.535000004</v>
      </c>
      <c r="D191" s="22">
        <f t="shared" si="16"/>
        <v>122959530.74399996</v>
      </c>
      <c r="E191" s="136"/>
    </row>
    <row r="192" spans="1:6" ht="15">
      <c r="A192" s="59" t="s">
        <v>43</v>
      </c>
      <c r="B192" s="67" t="s">
        <v>120</v>
      </c>
      <c r="C192" s="22">
        <f>C180-C184-C188</f>
        <v>25792539.069000006</v>
      </c>
      <c r="D192" s="22">
        <f t="shared" si="16"/>
        <v>2440511.92</v>
      </c>
      <c r="F192" s="136"/>
    </row>
    <row r="193" spans="1:4" ht="15">
      <c r="A193" s="59" t="s">
        <v>71</v>
      </c>
      <c r="B193" s="67" t="s">
        <v>121</v>
      </c>
      <c r="C193" s="22">
        <f>C181-C185-C189</f>
        <v>1.1059455573558807E-09</v>
      </c>
      <c r="D193" s="68">
        <f t="shared" si="16"/>
        <v>0</v>
      </c>
    </row>
    <row r="194" spans="1:8" ht="28.5">
      <c r="A194" s="21">
        <v>5</v>
      </c>
      <c r="B194" s="102" t="s">
        <v>125</v>
      </c>
      <c r="C194" s="69">
        <f>C178/C101*100</f>
        <v>1.0039350790704245</v>
      </c>
      <c r="D194" s="69">
        <f>D178/D101*100</f>
        <v>3.516890859277919</v>
      </c>
      <c r="E194" s="136"/>
      <c r="H194" s="136"/>
    </row>
    <row r="195" spans="1:8" ht="28.5">
      <c r="A195" s="21">
        <v>6</v>
      </c>
      <c r="B195" s="102" t="s">
        <v>126</v>
      </c>
      <c r="C195" s="69">
        <v>0.43</v>
      </c>
      <c r="D195" s="69">
        <v>1.091273228626851</v>
      </c>
      <c r="H195" s="136"/>
    </row>
    <row r="196" spans="1:6" ht="15">
      <c r="A196" s="21">
        <v>7</v>
      </c>
      <c r="B196" s="102" t="s">
        <v>127</v>
      </c>
      <c r="C196" s="31">
        <f>C197+C198</f>
        <v>124598108.51120003</v>
      </c>
      <c r="D196" s="31">
        <f>D197+D198</f>
        <v>110108999.17885001</v>
      </c>
      <c r="E196" s="70"/>
      <c r="F196" s="125"/>
    </row>
    <row r="197" spans="1:4" ht="15">
      <c r="A197" s="59" t="s">
        <v>41</v>
      </c>
      <c r="B197" s="67" t="s">
        <v>128</v>
      </c>
      <c r="C197" s="22">
        <v>117795164.94890003</v>
      </c>
      <c r="D197" s="6">
        <v>106300715.5363</v>
      </c>
    </row>
    <row r="198" spans="1:8" ht="15">
      <c r="A198" s="59" t="s">
        <v>43</v>
      </c>
      <c r="B198" s="67" t="s">
        <v>129</v>
      </c>
      <c r="C198" s="22">
        <v>6802943.5623</v>
      </c>
      <c r="D198" s="22">
        <v>3808283.6425499995</v>
      </c>
      <c r="H198" s="136"/>
    </row>
    <row r="199" spans="1:4" ht="12" customHeight="1">
      <c r="A199" s="146"/>
      <c r="B199" s="8"/>
      <c r="C199" s="9"/>
      <c r="D199" s="9"/>
    </row>
    <row r="200" spans="1:4" ht="15">
      <c r="A200" s="143" t="s">
        <v>217</v>
      </c>
      <c r="B200" s="143"/>
      <c r="C200" s="143"/>
      <c r="D200" s="9"/>
    </row>
    <row r="201" spans="1:4" ht="15">
      <c r="A201" s="43" t="s">
        <v>130</v>
      </c>
      <c r="B201" s="43" t="s">
        <v>194</v>
      </c>
      <c r="C201" s="14">
        <v>45107</v>
      </c>
      <c r="D201" s="14">
        <v>44742</v>
      </c>
    </row>
    <row r="202" spans="1:4" ht="42.75">
      <c r="A202" s="126">
        <v>1</v>
      </c>
      <c r="B202" s="1" t="s">
        <v>195</v>
      </c>
      <c r="C202" s="1"/>
      <c r="D202" s="1"/>
    </row>
    <row r="203" spans="1:4" ht="15">
      <c r="A203" s="21" t="s">
        <v>41</v>
      </c>
      <c r="B203" s="11" t="s">
        <v>131</v>
      </c>
      <c r="C203" s="29">
        <v>299083300</v>
      </c>
      <c r="D203" s="29">
        <v>199747200</v>
      </c>
    </row>
    <row r="204" spans="1:4" ht="28.5">
      <c r="A204" s="21" t="s">
        <v>43</v>
      </c>
      <c r="B204" s="11" t="s">
        <v>132</v>
      </c>
      <c r="C204" s="29">
        <v>1099334000</v>
      </c>
      <c r="D204" s="29">
        <v>1378836779.73</v>
      </c>
    </row>
    <row r="205" spans="1:4" ht="15">
      <c r="A205" s="21" t="s">
        <v>71</v>
      </c>
      <c r="B205" s="11" t="s">
        <v>133</v>
      </c>
      <c r="C205" s="119">
        <v>20000000</v>
      </c>
      <c r="D205" s="119">
        <v>20000000</v>
      </c>
    </row>
    <row r="206" spans="1:9" ht="14.25" customHeight="1">
      <c r="A206" s="21" t="s">
        <v>73</v>
      </c>
      <c r="B206" s="11" t="s">
        <v>134</v>
      </c>
      <c r="C206" s="29"/>
      <c r="D206" s="29"/>
      <c r="H206" s="147"/>
      <c r="I206" s="147"/>
    </row>
    <row r="207" spans="1:9" ht="14.25" customHeight="1">
      <c r="A207" s="89"/>
      <c r="B207" s="63" t="s">
        <v>135</v>
      </c>
      <c r="C207" s="11"/>
      <c r="D207" s="11"/>
      <c r="H207" s="114"/>
      <c r="I207" s="114"/>
    </row>
    <row r="208" spans="1:4" ht="15">
      <c r="A208" s="45">
        <v>2</v>
      </c>
      <c r="B208" s="1" t="s">
        <v>136</v>
      </c>
      <c r="C208" s="11"/>
      <c r="D208" s="11"/>
    </row>
    <row r="209" spans="1:4" ht="15">
      <c r="A209" s="21" t="s">
        <v>75</v>
      </c>
      <c r="B209" s="11" t="s">
        <v>72</v>
      </c>
      <c r="C209" s="11"/>
      <c r="D209" s="11"/>
    </row>
    <row r="210" spans="1:4" ht="15">
      <c r="A210" s="21" t="s">
        <v>27</v>
      </c>
      <c r="B210" s="11" t="s">
        <v>74</v>
      </c>
      <c r="C210" s="11"/>
      <c r="D210" s="11"/>
    </row>
    <row r="211" spans="1:4" ht="15">
      <c r="A211" s="21" t="s">
        <v>78</v>
      </c>
      <c r="B211" s="11" t="s">
        <v>77</v>
      </c>
      <c r="C211" s="29">
        <v>37714281</v>
      </c>
      <c r="D211" s="29">
        <v>37714281</v>
      </c>
    </row>
    <row r="212" spans="1:4" ht="28.5">
      <c r="A212" s="21" t="s">
        <v>261</v>
      </c>
      <c r="B212" s="11" t="s">
        <v>79</v>
      </c>
      <c r="C212" s="119">
        <v>7750000</v>
      </c>
      <c r="D212" s="119">
        <v>369371477</v>
      </c>
    </row>
    <row r="213" spans="1:4" ht="15">
      <c r="A213" s="64" t="s">
        <v>137</v>
      </c>
      <c r="B213" s="65"/>
      <c r="C213" s="65"/>
      <c r="D213" s="66"/>
    </row>
    <row r="214" spans="1:4" ht="15">
      <c r="A214" s="21" t="s">
        <v>262</v>
      </c>
      <c r="B214" s="11" t="s">
        <v>122</v>
      </c>
      <c r="C214" s="11"/>
      <c r="D214" s="11"/>
    </row>
    <row r="215" spans="1:4" ht="15">
      <c r="A215" s="45">
        <v>3</v>
      </c>
      <c r="B215" s="1" t="s">
        <v>138</v>
      </c>
      <c r="C215" s="148"/>
      <c r="D215" s="11"/>
    </row>
    <row r="216" spans="1:4" ht="15">
      <c r="A216" s="21" t="s">
        <v>263</v>
      </c>
      <c r="B216" s="11" t="s">
        <v>139</v>
      </c>
      <c r="C216" s="149">
        <v>366819089.90000004</v>
      </c>
      <c r="D216" s="149">
        <v>279947036.69</v>
      </c>
    </row>
    <row r="217" spans="1:5" ht="15">
      <c r="A217" s="64" t="s">
        <v>137</v>
      </c>
      <c r="B217" s="65"/>
      <c r="C217" s="65"/>
      <c r="D217" s="66"/>
      <c r="E217" s="150"/>
    </row>
    <row r="218" spans="1:4" ht="28.5">
      <c r="A218" s="21" t="s">
        <v>264</v>
      </c>
      <c r="B218" s="11" t="s">
        <v>140</v>
      </c>
      <c r="C218" s="149">
        <v>213766647.53</v>
      </c>
      <c r="D218" s="119">
        <v>182054574.3</v>
      </c>
    </row>
    <row r="219" spans="1:4" ht="28.5">
      <c r="A219" s="21" t="s">
        <v>265</v>
      </c>
      <c r="B219" s="11" t="s">
        <v>141</v>
      </c>
      <c r="C219" s="149">
        <f>C216-C218</f>
        <v>153052442.37000003</v>
      </c>
      <c r="D219" s="149">
        <f>D216-D218</f>
        <v>97892462.38999999</v>
      </c>
    </row>
    <row r="220" ht="15"/>
    <row r="221" spans="1:7" ht="30" customHeight="1">
      <c r="A221" s="143" t="s">
        <v>239</v>
      </c>
      <c r="B221" s="143"/>
      <c r="C221" s="143"/>
      <c r="D221" s="143"/>
      <c r="E221" s="143"/>
      <c r="F221" s="143"/>
      <c r="G221" s="143"/>
    </row>
    <row r="222" spans="1:9" ht="30.75" customHeight="1">
      <c r="A222" s="165" t="s">
        <v>0</v>
      </c>
      <c r="B222" s="168" t="s">
        <v>1</v>
      </c>
      <c r="C222" s="169"/>
      <c r="D222" s="170"/>
      <c r="E222" s="171" t="s">
        <v>210</v>
      </c>
      <c r="F222" s="172"/>
      <c r="G222" s="173"/>
      <c r="H222" s="174" t="s">
        <v>2</v>
      </c>
      <c r="I222" s="174"/>
    </row>
    <row r="223" spans="1:9" ht="28.5">
      <c r="A223" s="166"/>
      <c r="B223" s="43" t="s">
        <v>203</v>
      </c>
      <c r="C223" s="3" t="s">
        <v>204</v>
      </c>
      <c r="D223" s="3" t="s">
        <v>205</v>
      </c>
      <c r="E223" s="45" t="s">
        <v>203</v>
      </c>
      <c r="F223" s="3" t="s">
        <v>209</v>
      </c>
      <c r="G223" s="3" t="s">
        <v>206</v>
      </c>
      <c r="H223" s="3" t="s">
        <v>207</v>
      </c>
      <c r="I223" s="3" t="s">
        <v>208</v>
      </c>
    </row>
    <row r="224" spans="1:9" ht="15">
      <c r="A224" s="167"/>
      <c r="B224" s="45">
        <v>1</v>
      </c>
      <c r="C224" s="45">
        <v>2</v>
      </c>
      <c r="D224" s="45" t="s">
        <v>3</v>
      </c>
      <c r="E224" s="45">
        <v>4</v>
      </c>
      <c r="F224" s="45">
        <v>5</v>
      </c>
      <c r="G224" s="102" t="s">
        <v>4</v>
      </c>
      <c r="H224" s="45" t="s">
        <v>5</v>
      </c>
      <c r="I224" s="45">
        <v>8</v>
      </c>
    </row>
    <row r="225" spans="1:9" ht="15">
      <c r="A225" s="151" t="s">
        <v>6</v>
      </c>
      <c r="B225" s="32"/>
      <c r="C225" s="16"/>
      <c r="D225" s="16"/>
      <c r="E225" s="152">
        <v>167006</v>
      </c>
      <c r="F225" s="16"/>
      <c r="G225" s="18">
        <f aca="true" t="shared" si="17" ref="G225:G233">E225-F225</f>
        <v>167006</v>
      </c>
      <c r="H225" s="15">
        <f>D225+G225</f>
        <v>167006</v>
      </c>
      <c r="I225" s="17"/>
    </row>
    <row r="226" spans="1:9" ht="15">
      <c r="A226" s="151" t="s">
        <v>220</v>
      </c>
      <c r="B226" s="32"/>
      <c r="C226" s="16"/>
      <c r="D226" s="16"/>
      <c r="E226" s="152">
        <v>65261.7</v>
      </c>
      <c r="F226" s="16"/>
      <c r="G226" s="18">
        <f t="shared" si="17"/>
        <v>65261.7</v>
      </c>
      <c r="H226" s="15">
        <f aca="true" t="shared" si="18" ref="H226:H233">D226+G226</f>
        <v>65261.7</v>
      </c>
      <c r="I226" s="17"/>
    </row>
    <row r="227" spans="1:9" ht="15">
      <c r="A227" s="151" t="s">
        <v>221</v>
      </c>
      <c r="B227" s="32"/>
      <c r="C227" s="16"/>
      <c r="D227" s="16"/>
      <c r="E227" s="153">
        <v>228597</v>
      </c>
      <c r="F227" s="16"/>
      <c r="G227" s="18">
        <f t="shared" si="17"/>
        <v>228597</v>
      </c>
      <c r="H227" s="15">
        <f t="shared" si="18"/>
        <v>228597</v>
      </c>
      <c r="I227" s="17"/>
    </row>
    <row r="228" spans="1:9" ht="15">
      <c r="A228" s="151" t="s">
        <v>211</v>
      </c>
      <c r="B228" s="32"/>
      <c r="C228" s="16"/>
      <c r="D228" s="16"/>
      <c r="E228" s="153">
        <v>200803.75</v>
      </c>
      <c r="F228" s="16"/>
      <c r="G228" s="18">
        <f t="shared" si="17"/>
        <v>200803.75</v>
      </c>
      <c r="H228" s="15">
        <f t="shared" si="18"/>
        <v>200803.75</v>
      </c>
      <c r="I228" s="17"/>
    </row>
    <row r="229" spans="1:9" ht="15">
      <c r="A229" s="29" t="s">
        <v>223</v>
      </c>
      <c r="B229" s="24"/>
      <c r="C229" s="17"/>
      <c r="D229" s="17"/>
      <c r="E229" s="149">
        <v>16984.5</v>
      </c>
      <c r="F229" s="11"/>
      <c r="G229" s="18">
        <f t="shared" si="17"/>
        <v>16984.5</v>
      </c>
      <c r="H229" s="15">
        <f t="shared" si="18"/>
        <v>16984.5</v>
      </c>
      <c r="I229" s="17"/>
    </row>
    <row r="230" spans="1:9" ht="15">
      <c r="A230" s="29" t="s">
        <v>7</v>
      </c>
      <c r="B230" s="29"/>
      <c r="C230" s="11"/>
      <c r="D230" s="11"/>
      <c r="E230" s="154">
        <v>177322.5</v>
      </c>
      <c r="F230" s="11"/>
      <c r="G230" s="18">
        <f t="shared" si="17"/>
        <v>177322.5</v>
      </c>
      <c r="H230" s="15">
        <f t="shared" si="18"/>
        <v>177322.5</v>
      </c>
      <c r="I230" s="17"/>
    </row>
    <row r="231" spans="1:9" ht="15">
      <c r="A231" s="29" t="s">
        <v>219</v>
      </c>
      <c r="B231" s="24"/>
      <c r="C231" s="11"/>
      <c r="D231" s="17"/>
      <c r="E231" s="119">
        <v>826</v>
      </c>
      <c r="F231" s="11"/>
      <c r="G231" s="18">
        <f t="shared" si="17"/>
        <v>826</v>
      </c>
      <c r="H231" s="15">
        <f t="shared" si="18"/>
        <v>826</v>
      </c>
      <c r="I231" s="17"/>
    </row>
    <row r="232" spans="1:9" ht="15">
      <c r="A232" s="29" t="s">
        <v>224</v>
      </c>
      <c r="B232" s="29"/>
      <c r="C232" s="11"/>
      <c r="D232" s="11"/>
      <c r="E232" s="119">
        <v>325695.5</v>
      </c>
      <c r="F232" s="11"/>
      <c r="G232" s="18">
        <f t="shared" si="17"/>
        <v>325695.5</v>
      </c>
      <c r="H232" s="15">
        <f t="shared" si="18"/>
        <v>325695.5</v>
      </c>
      <c r="I232" s="17"/>
    </row>
    <row r="233" spans="1:9" ht="15">
      <c r="A233" s="11"/>
      <c r="B233" s="11"/>
      <c r="C233" s="11"/>
      <c r="D233" s="11"/>
      <c r="E233" s="149"/>
      <c r="F233" s="11"/>
      <c r="G233" s="15">
        <f t="shared" si="17"/>
        <v>0</v>
      </c>
      <c r="H233" s="15">
        <f t="shared" si="18"/>
        <v>0</v>
      </c>
      <c r="I233" s="17"/>
    </row>
    <row r="234" ht="15"/>
    <row r="235" spans="1:7" ht="30" customHeight="1">
      <c r="A235" s="143" t="s">
        <v>260</v>
      </c>
      <c r="B235" s="143"/>
      <c r="C235" s="143"/>
      <c r="D235" s="143"/>
      <c r="E235" s="143"/>
      <c r="F235" s="143"/>
      <c r="G235" s="143"/>
    </row>
    <row r="236" spans="1:9" ht="30.75" customHeight="1">
      <c r="A236" s="165" t="s">
        <v>0</v>
      </c>
      <c r="B236" s="168" t="s">
        <v>1</v>
      </c>
      <c r="C236" s="169"/>
      <c r="D236" s="170"/>
      <c r="E236" s="171" t="s">
        <v>210</v>
      </c>
      <c r="F236" s="172"/>
      <c r="G236" s="173"/>
      <c r="H236" s="175" t="s">
        <v>2</v>
      </c>
      <c r="I236" s="176"/>
    </row>
    <row r="237" spans="1:9" ht="28.5">
      <c r="A237" s="166"/>
      <c r="B237" s="43" t="s">
        <v>203</v>
      </c>
      <c r="C237" s="3" t="s">
        <v>204</v>
      </c>
      <c r="D237" s="3" t="s">
        <v>205</v>
      </c>
      <c r="E237" s="45" t="s">
        <v>203</v>
      </c>
      <c r="F237" s="3" t="s">
        <v>209</v>
      </c>
      <c r="G237" s="3" t="s">
        <v>206</v>
      </c>
      <c r="H237" s="3" t="s">
        <v>207</v>
      </c>
      <c r="I237" s="3" t="s">
        <v>208</v>
      </c>
    </row>
    <row r="238" spans="1:9" ht="15">
      <c r="A238" s="167"/>
      <c r="B238" s="45">
        <v>1</v>
      </c>
      <c r="C238" s="45">
        <v>2</v>
      </c>
      <c r="D238" s="45" t="s">
        <v>3</v>
      </c>
      <c r="E238" s="45">
        <v>4</v>
      </c>
      <c r="F238" s="45">
        <v>5</v>
      </c>
      <c r="G238" s="102" t="s">
        <v>4</v>
      </c>
      <c r="H238" s="45" t="s">
        <v>5</v>
      </c>
      <c r="I238" s="45">
        <v>8</v>
      </c>
    </row>
    <row r="239" spans="1:9" ht="15">
      <c r="A239" s="155" t="s">
        <v>6</v>
      </c>
      <c r="B239" s="16"/>
      <c r="C239" s="16"/>
      <c r="D239" s="16"/>
      <c r="E239" s="152">
        <f>3075104.04+79376</f>
        <v>3154480.04</v>
      </c>
      <c r="F239" s="16"/>
      <c r="G239" s="18">
        <f aca="true" t="shared" si="19" ref="G239:G247">E239-F239</f>
        <v>3154480.04</v>
      </c>
      <c r="H239" s="15">
        <f>D239+G239</f>
        <v>3154480.04</v>
      </c>
      <c r="I239" s="19"/>
    </row>
    <row r="240" spans="1:9" ht="15">
      <c r="A240" s="155" t="s">
        <v>220</v>
      </c>
      <c r="B240" s="16"/>
      <c r="C240" s="16"/>
      <c r="D240" s="16"/>
      <c r="E240" s="152"/>
      <c r="F240" s="16"/>
      <c r="G240" s="18">
        <f t="shared" si="19"/>
        <v>0</v>
      </c>
      <c r="H240" s="15">
        <f aca="true" t="shared" si="20" ref="H240:H247">D240+G240</f>
        <v>0</v>
      </c>
      <c r="I240" s="19"/>
    </row>
    <row r="241" spans="1:9" ht="15">
      <c r="A241" s="155" t="s">
        <v>221</v>
      </c>
      <c r="B241" s="16"/>
      <c r="C241" s="16"/>
      <c r="D241" s="16"/>
      <c r="E241" s="152">
        <v>177906</v>
      </c>
      <c r="F241" s="16"/>
      <c r="G241" s="18">
        <f t="shared" si="19"/>
        <v>177906</v>
      </c>
      <c r="H241" s="15">
        <f t="shared" si="20"/>
        <v>177906</v>
      </c>
      <c r="I241" s="19"/>
    </row>
    <row r="242" spans="1:9" ht="15">
      <c r="A242" s="155" t="s">
        <v>211</v>
      </c>
      <c r="B242" s="16"/>
      <c r="C242" s="16"/>
      <c r="D242" s="16"/>
      <c r="E242" s="152">
        <v>314215</v>
      </c>
      <c r="F242" s="16"/>
      <c r="G242" s="18">
        <f t="shared" si="19"/>
        <v>314215</v>
      </c>
      <c r="H242" s="15">
        <f t="shared" si="20"/>
        <v>314215</v>
      </c>
      <c r="I242" s="19"/>
    </row>
    <row r="243" spans="1:9" ht="15">
      <c r="A243" s="11" t="s">
        <v>222</v>
      </c>
      <c r="B243" s="17"/>
      <c r="C243" s="17"/>
      <c r="D243" s="17"/>
      <c r="E243" s="149">
        <v>9876</v>
      </c>
      <c r="F243" s="11"/>
      <c r="G243" s="18">
        <f t="shared" si="19"/>
        <v>9876</v>
      </c>
      <c r="H243" s="15">
        <f t="shared" si="20"/>
        <v>9876</v>
      </c>
      <c r="I243" s="17"/>
    </row>
    <row r="244" spans="1:9" ht="15">
      <c r="A244" s="11" t="s">
        <v>223</v>
      </c>
      <c r="B244" s="11"/>
      <c r="C244" s="11"/>
      <c r="D244" s="11"/>
      <c r="E244" s="154">
        <v>62700</v>
      </c>
      <c r="F244" s="11"/>
      <c r="G244" s="18">
        <f t="shared" si="19"/>
        <v>62700</v>
      </c>
      <c r="H244" s="15">
        <f t="shared" si="20"/>
        <v>62700</v>
      </c>
      <c r="I244" s="17"/>
    </row>
    <row r="245" spans="1:9" ht="15">
      <c r="A245" s="11" t="s">
        <v>7</v>
      </c>
      <c r="B245" s="17"/>
      <c r="C245" s="11"/>
      <c r="D245" s="17"/>
      <c r="E245" s="149">
        <v>95760.63</v>
      </c>
      <c r="F245" s="11"/>
      <c r="G245" s="18">
        <f t="shared" si="19"/>
        <v>95760.63</v>
      </c>
      <c r="H245" s="15">
        <f t="shared" si="20"/>
        <v>95760.63</v>
      </c>
      <c r="I245" s="17"/>
    </row>
    <row r="246" spans="1:9" ht="15">
      <c r="A246" s="11" t="s">
        <v>219</v>
      </c>
      <c r="B246" s="11"/>
      <c r="C246" s="11"/>
      <c r="D246" s="11"/>
      <c r="E246" s="149">
        <v>13698.75</v>
      </c>
      <c r="F246" s="11"/>
      <c r="G246" s="18">
        <f t="shared" si="19"/>
        <v>13698.75</v>
      </c>
      <c r="H246" s="15">
        <f t="shared" si="20"/>
        <v>13698.75</v>
      </c>
      <c r="I246" s="17"/>
    </row>
    <row r="247" spans="1:9" ht="15">
      <c r="A247" s="11" t="s">
        <v>224</v>
      </c>
      <c r="B247" s="11"/>
      <c r="C247" s="11"/>
      <c r="D247" s="11"/>
      <c r="E247" s="149">
        <v>74844</v>
      </c>
      <c r="F247" s="11"/>
      <c r="G247" s="15">
        <f t="shared" si="19"/>
        <v>74844</v>
      </c>
      <c r="H247" s="15">
        <f t="shared" si="20"/>
        <v>74844</v>
      </c>
      <c r="I247" s="17"/>
    </row>
    <row r="248" ht="15"/>
    <row r="249" spans="1:4" ht="15" customHeight="1">
      <c r="A249" s="143" t="s">
        <v>230</v>
      </c>
      <c r="B249" s="143"/>
      <c r="C249" s="143"/>
      <c r="D249" s="143"/>
    </row>
    <row r="250" spans="1:7" ht="15">
      <c r="A250" s="183"/>
      <c r="B250" s="182" t="s">
        <v>142</v>
      </c>
      <c r="C250" s="182"/>
      <c r="D250" s="182" t="s">
        <v>143</v>
      </c>
      <c r="E250" s="182"/>
      <c r="F250" s="182" t="s">
        <v>98</v>
      </c>
      <c r="G250" s="182"/>
    </row>
    <row r="251" spans="1:7" ht="15">
      <c r="A251" s="183"/>
      <c r="B251" s="14">
        <v>45107</v>
      </c>
      <c r="C251" s="14">
        <v>44742</v>
      </c>
      <c r="D251" s="14">
        <v>45107</v>
      </c>
      <c r="E251" s="14">
        <v>44742</v>
      </c>
      <c r="F251" s="14">
        <v>45107</v>
      </c>
      <c r="G251" s="14">
        <v>44742</v>
      </c>
    </row>
    <row r="252" spans="1:7" ht="30.75" customHeight="1">
      <c r="A252" s="46" t="s">
        <v>144</v>
      </c>
      <c r="B252" s="62">
        <v>199194066.39</v>
      </c>
      <c r="C252" s="62">
        <v>157593713.61999997</v>
      </c>
      <c r="D252" s="62">
        <v>114070909.12000003</v>
      </c>
      <c r="E252" s="62">
        <v>232647168.69</v>
      </c>
      <c r="F252" s="62">
        <v>393439585.47999996</v>
      </c>
      <c r="G252" s="62">
        <v>243309672.5399987</v>
      </c>
    </row>
    <row r="253" spans="1:7" ht="42.75">
      <c r="A253" s="46" t="s">
        <v>145</v>
      </c>
      <c r="B253" s="6">
        <v>1300000000</v>
      </c>
      <c r="C253" s="62">
        <v>300000000</v>
      </c>
      <c r="D253" s="6">
        <v>420088453</v>
      </c>
      <c r="E253" s="6">
        <v>504496562</v>
      </c>
      <c r="F253" s="6">
        <v>126623180.97</v>
      </c>
      <c r="G253" s="6">
        <v>119007332.47</v>
      </c>
    </row>
    <row r="254" spans="1:7" ht="15">
      <c r="A254" s="46" t="s">
        <v>114</v>
      </c>
      <c r="B254" s="62">
        <v>410000000</v>
      </c>
      <c r="C254" s="62">
        <v>410000000</v>
      </c>
      <c r="D254" s="46"/>
      <c r="E254" s="46"/>
      <c r="F254" s="46"/>
      <c r="G254" s="46"/>
    </row>
    <row r="255" ht="11.25" customHeight="1"/>
    <row r="256" spans="1:3" ht="15">
      <c r="A256" s="143" t="s">
        <v>231</v>
      </c>
      <c r="B256" s="143"/>
      <c r="C256" s="143"/>
    </row>
    <row r="257" spans="1:6" ht="15">
      <c r="A257" s="3" t="s">
        <v>8</v>
      </c>
      <c r="B257" s="1" t="s">
        <v>146</v>
      </c>
      <c r="C257" s="14">
        <v>45107</v>
      </c>
      <c r="D257" s="14">
        <v>44742</v>
      </c>
      <c r="F257" s="128"/>
    </row>
    <row r="258" spans="1:4" ht="15" customHeight="1">
      <c r="A258" s="21">
        <v>1</v>
      </c>
      <c r="B258" s="11" t="s">
        <v>147</v>
      </c>
      <c r="C258" s="22">
        <v>12821035988.619982</v>
      </c>
      <c r="D258" s="29">
        <v>11780060052.96</v>
      </c>
    </row>
    <row r="259" spans="1:5" ht="42.75">
      <c r="A259" s="21" t="s">
        <v>41</v>
      </c>
      <c r="B259" s="10" t="s">
        <v>148</v>
      </c>
      <c r="C259" s="22">
        <v>3784783811.7499976</v>
      </c>
      <c r="D259" s="7">
        <f>D258-D260</f>
        <v>11456759679.4</v>
      </c>
      <c r="E259" s="136"/>
    </row>
    <row r="260" spans="1:4" ht="33" customHeight="1">
      <c r="A260" s="21" t="s">
        <v>43</v>
      </c>
      <c r="B260" s="11" t="s">
        <v>149</v>
      </c>
      <c r="C260" s="22">
        <f>C258-C259</f>
        <v>9036252176.869984</v>
      </c>
      <c r="D260" s="6">
        <v>323300373.56000006</v>
      </c>
    </row>
    <row r="261" spans="1:4" ht="28.5">
      <c r="A261" s="21" t="s">
        <v>71</v>
      </c>
      <c r="B261" s="11" t="s">
        <v>150</v>
      </c>
      <c r="C261" s="11"/>
      <c r="D261" s="11"/>
    </row>
    <row r="262" spans="1:4" ht="15">
      <c r="A262" s="21">
        <v>2</v>
      </c>
      <c r="B262" s="11" t="s">
        <v>151</v>
      </c>
      <c r="C262" s="11"/>
      <c r="D262" s="11"/>
    </row>
    <row r="263" spans="1:5" ht="15">
      <c r="A263" s="21">
        <v>3</v>
      </c>
      <c r="B263" s="1" t="s">
        <v>152</v>
      </c>
      <c r="C263" s="156">
        <f>C259+C260</f>
        <v>12821035988.619982</v>
      </c>
      <c r="D263" s="156">
        <f>D259+D260</f>
        <v>11780060052.96</v>
      </c>
      <c r="E263" s="125"/>
    </row>
    <row r="264" ht="9" customHeight="1"/>
    <row r="265" spans="1:2" ht="18" customHeight="1">
      <c r="A265" s="143" t="s">
        <v>232</v>
      </c>
      <c r="B265" s="143"/>
    </row>
    <row r="266" spans="1:4" ht="15">
      <c r="A266" s="43" t="s">
        <v>153</v>
      </c>
      <c r="B266" s="4" t="s">
        <v>154</v>
      </c>
      <c r="C266" s="14">
        <v>45107</v>
      </c>
      <c r="D266" s="14">
        <v>44742</v>
      </c>
    </row>
    <row r="267" spans="1:4" ht="42.75">
      <c r="A267" s="21">
        <v>1</v>
      </c>
      <c r="B267" s="46" t="s">
        <v>192</v>
      </c>
      <c r="C267" s="104">
        <v>3.0279330089063126</v>
      </c>
      <c r="D267" s="33">
        <v>0.03236027492814118</v>
      </c>
    </row>
    <row r="268" spans="1:4" s="36" customFormat="1" ht="42.75">
      <c r="A268" s="157">
        <v>2</v>
      </c>
      <c r="B268" s="34" t="s">
        <v>155</v>
      </c>
      <c r="C268" s="105">
        <v>-0.06443191352079596</v>
      </c>
      <c r="D268" s="35">
        <v>0.0024654986816248247</v>
      </c>
    </row>
    <row r="269" spans="1:5" s="36" customFormat="1" ht="42.75">
      <c r="A269" s="157">
        <v>3</v>
      </c>
      <c r="B269" s="34" t="s">
        <v>156</v>
      </c>
      <c r="C269" s="105">
        <v>0.4637359280053593</v>
      </c>
      <c r="D269" s="35">
        <v>0.0027638671901212084</v>
      </c>
      <c r="E269" s="37"/>
    </row>
    <row r="270" spans="1:4" s="36" customFormat="1" ht="15">
      <c r="A270" s="157">
        <v>4</v>
      </c>
      <c r="B270" s="34" t="s">
        <v>157</v>
      </c>
      <c r="C270" s="35">
        <v>0.3478019460040194</v>
      </c>
      <c r="D270" s="35">
        <v>0.00208996388098607</v>
      </c>
    </row>
    <row r="271" spans="1:4" s="36" customFormat="1" ht="42.75">
      <c r="A271" s="157">
        <v>5</v>
      </c>
      <c r="B271" s="34" t="s">
        <v>158</v>
      </c>
      <c r="C271" s="38">
        <v>160518207.18804958</v>
      </c>
      <c r="D271" s="38">
        <v>136712286.46098968</v>
      </c>
    </row>
    <row r="272" spans="1:6" s="36" customFormat="1" ht="33" customHeight="1">
      <c r="A272" s="157">
        <v>6</v>
      </c>
      <c r="B272" s="34" t="s">
        <v>159</v>
      </c>
      <c r="C272" s="38">
        <v>487709.8615172087</v>
      </c>
      <c r="D272" s="38">
        <v>152713.7054286338</v>
      </c>
      <c r="F272" s="39"/>
    </row>
    <row r="273" ht="17.25" customHeight="1">
      <c r="H273" s="128"/>
    </row>
    <row r="274" spans="1:8" ht="15">
      <c r="A274" s="143" t="s">
        <v>233</v>
      </c>
      <c r="B274" s="143"/>
      <c r="C274" s="143"/>
      <c r="D274" s="143"/>
      <c r="E274" s="143"/>
      <c r="F274" s="147"/>
      <c r="H274" s="58"/>
    </row>
    <row r="275" spans="1:8" ht="15">
      <c r="A275" s="59" t="s">
        <v>160</v>
      </c>
      <c r="B275" s="184" t="s">
        <v>161</v>
      </c>
      <c r="C275" s="184"/>
      <c r="D275" s="184" t="s">
        <v>162</v>
      </c>
      <c r="E275" s="184"/>
      <c r="F275" s="158"/>
      <c r="G275" s="58"/>
      <c r="H275" s="128"/>
    </row>
    <row r="276" spans="1:8" ht="28.5">
      <c r="A276" s="46"/>
      <c r="B276" s="60" t="s">
        <v>163</v>
      </c>
      <c r="C276" s="60" t="s">
        <v>164</v>
      </c>
      <c r="D276" s="60" t="s">
        <v>163</v>
      </c>
      <c r="E276" s="60" t="s">
        <v>164</v>
      </c>
      <c r="H276" s="125"/>
    </row>
    <row r="277" spans="1:8" ht="15">
      <c r="A277" s="46"/>
      <c r="B277" s="46"/>
      <c r="C277" s="46"/>
      <c r="D277" s="46"/>
      <c r="E277" s="46"/>
      <c r="H277" s="128"/>
    </row>
    <row r="278" spans="1:5" ht="15">
      <c r="A278" s="46"/>
      <c r="B278" s="46"/>
      <c r="C278" s="46"/>
      <c r="D278" s="46"/>
      <c r="E278" s="46"/>
    </row>
    <row r="279" spans="1:5" ht="15">
      <c r="A279" s="46"/>
      <c r="B279" s="46"/>
      <c r="C279" s="46"/>
      <c r="D279" s="46"/>
      <c r="E279" s="46"/>
    </row>
    <row r="280" ht="15"/>
    <row r="281" spans="1:3" ht="15">
      <c r="A281" s="143" t="s">
        <v>234</v>
      </c>
      <c r="B281" s="143"/>
      <c r="C281" s="143"/>
    </row>
    <row r="282" spans="1:4" ht="15">
      <c r="A282" s="3" t="s">
        <v>8</v>
      </c>
      <c r="B282" s="1" t="s">
        <v>146</v>
      </c>
      <c r="C282" s="14">
        <v>45107</v>
      </c>
      <c r="D282" s="14">
        <v>44742</v>
      </c>
    </row>
    <row r="283" spans="1:4" ht="42.75">
      <c r="A283" s="21">
        <v>1</v>
      </c>
      <c r="B283" s="61" t="s">
        <v>165</v>
      </c>
      <c r="C283" s="46"/>
      <c r="D283" s="46"/>
    </row>
    <row r="284" spans="1:4" ht="42.75">
      <c r="A284" s="21">
        <v>2</v>
      </c>
      <c r="B284" s="10" t="s">
        <v>166</v>
      </c>
      <c r="C284" s="46"/>
      <c r="D284" s="46"/>
    </row>
    <row r="285" spans="1:4" ht="42.75">
      <c r="A285" s="21">
        <v>3</v>
      </c>
      <c r="B285" s="61" t="s">
        <v>167</v>
      </c>
      <c r="C285" s="11"/>
      <c r="D285" s="11"/>
    </row>
    <row r="286" spans="1:4" ht="42.75">
      <c r="A286" s="21">
        <v>4</v>
      </c>
      <c r="B286" s="61" t="s">
        <v>168</v>
      </c>
      <c r="C286" s="46"/>
      <c r="D286" s="46"/>
    </row>
    <row r="287" ht="10.5" customHeight="1"/>
    <row r="288" spans="1:2" ht="15">
      <c r="A288" s="143" t="s">
        <v>235</v>
      </c>
      <c r="B288" s="143"/>
    </row>
    <row r="289" spans="1:8" ht="15">
      <c r="A289" s="179" t="s">
        <v>169</v>
      </c>
      <c r="B289" s="179" t="s">
        <v>170</v>
      </c>
      <c r="C289" s="165" t="s">
        <v>212</v>
      </c>
      <c r="D289" s="165" t="s">
        <v>171</v>
      </c>
      <c r="E289" s="43" t="s">
        <v>172</v>
      </c>
      <c r="F289" s="43" t="s">
        <v>173</v>
      </c>
      <c r="G289" s="165" t="s">
        <v>174</v>
      </c>
      <c r="H289" s="179" t="s">
        <v>175</v>
      </c>
    </row>
    <row r="290" spans="1:8" ht="28.5">
      <c r="A290" s="179"/>
      <c r="B290" s="179"/>
      <c r="C290" s="167"/>
      <c r="D290" s="167"/>
      <c r="E290" s="21" t="s">
        <v>214</v>
      </c>
      <c r="F290" s="21" t="s">
        <v>213</v>
      </c>
      <c r="G290" s="167"/>
      <c r="H290" s="179"/>
    </row>
    <row r="291" spans="1:8" ht="15">
      <c r="A291" s="21">
        <v>1</v>
      </c>
      <c r="B291" s="21">
        <v>2</v>
      </c>
      <c r="C291" s="21">
        <v>3</v>
      </c>
      <c r="D291" s="21">
        <v>4</v>
      </c>
      <c r="E291" s="21">
        <v>5</v>
      </c>
      <c r="F291" s="21" t="s">
        <v>176</v>
      </c>
      <c r="G291" s="21" t="s">
        <v>177</v>
      </c>
      <c r="H291" s="21">
        <v>8</v>
      </c>
    </row>
    <row r="292" spans="1:8" ht="15">
      <c r="A292" s="14">
        <v>44742</v>
      </c>
      <c r="B292" s="26">
        <v>414291855.22</v>
      </c>
      <c r="C292" s="40">
        <v>-117005586.97000003</v>
      </c>
      <c r="D292" s="26">
        <v>-72122129.13599998</v>
      </c>
      <c r="E292" s="26">
        <v>-43267992.49000001</v>
      </c>
      <c r="F292" s="40">
        <f>0.6*C292</f>
        <v>-70203352.18200001</v>
      </c>
      <c r="G292" s="40">
        <f>F292-E292-D292</f>
        <v>45186769.443999976</v>
      </c>
      <c r="H292" s="21"/>
    </row>
    <row r="293" spans="1:8" ht="15">
      <c r="A293" s="42">
        <v>45107</v>
      </c>
      <c r="B293" s="26">
        <v>128714877.79</v>
      </c>
      <c r="C293" s="40">
        <f>B293-B292</f>
        <v>-285576977.43</v>
      </c>
      <c r="D293" s="6">
        <v>-113016423.92999999</v>
      </c>
      <c r="E293" s="26">
        <v>-101997426.44</v>
      </c>
      <c r="F293" s="40">
        <f>0.6*C293</f>
        <v>-171346186.458</v>
      </c>
      <c r="G293" s="40">
        <f>F293-E293-D293</f>
        <v>43667663.911999986</v>
      </c>
      <c r="H293" s="21"/>
    </row>
    <row r="294" ht="10.5" customHeight="1">
      <c r="C294" s="125"/>
    </row>
    <row r="295" spans="1:9" ht="15">
      <c r="A295" s="143" t="s">
        <v>236</v>
      </c>
      <c r="B295" s="143"/>
      <c r="C295" s="143"/>
      <c r="I295" s="128"/>
    </row>
    <row r="296" spans="1:5" ht="15">
      <c r="A296" s="44" t="s">
        <v>8</v>
      </c>
      <c r="B296" s="44" t="s">
        <v>178</v>
      </c>
      <c r="C296" s="44" t="s">
        <v>215</v>
      </c>
      <c r="D296" s="14">
        <v>45107</v>
      </c>
      <c r="E296" s="14">
        <v>44742</v>
      </c>
    </row>
    <row r="297" spans="1:5" ht="14.25" customHeight="1">
      <c r="A297" s="159">
        <v>1</v>
      </c>
      <c r="B297" s="47" t="s">
        <v>179</v>
      </c>
      <c r="C297" s="48"/>
      <c r="D297" s="49">
        <v>1087872634.35</v>
      </c>
      <c r="E297" s="50">
        <v>1407757754.34</v>
      </c>
    </row>
    <row r="298" spans="1:5" ht="15">
      <c r="A298" s="21">
        <v>2</v>
      </c>
      <c r="B298" s="51" t="s">
        <v>180</v>
      </c>
      <c r="C298" s="11"/>
      <c r="D298" s="52">
        <f>D297/C101</f>
        <v>0.08485060297121057</v>
      </c>
      <c r="E298" s="53">
        <v>0.113387289681322</v>
      </c>
    </row>
    <row r="299" spans="1:6" ht="15">
      <c r="A299" s="160">
        <v>3</v>
      </c>
      <c r="B299" s="54" t="s">
        <v>181</v>
      </c>
      <c r="C299" s="55"/>
      <c r="D299" s="56">
        <v>7264675704.009999</v>
      </c>
      <c r="E299" s="56">
        <v>5013684612.39</v>
      </c>
      <c r="F299" s="125"/>
    </row>
    <row r="300" spans="1:6" ht="15">
      <c r="A300" s="21">
        <v>4</v>
      </c>
      <c r="B300" s="51" t="s">
        <v>182</v>
      </c>
      <c r="C300" s="11"/>
      <c r="D300" s="52">
        <v>0.4431</v>
      </c>
      <c r="E300" s="53">
        <v>0.33696753411673563</v>
      </c>
      <c r="F300" s="128"/>
    </row>
    <row r="301" ht="15">
      <c r="F301" s="161"/>
    </row>
    <row r="302" spans="1:7" ht="15">
      <c r="A302" s="143" t="s">
        <v>237</v>
      </c>
      <c r="B302" s="143"/>
      <c r="G302" s="128"/>
    </row>
    <row r="303" spans="1:5" ht="15">
      <c r="A303" s="44" t="s">
        <v>8</v>
      </c>
      <c r="B303" s="44" t="s">
        <v>178</v>
      </c>
      <c r="C303" s="44" t="s">
        <v>215</v>
      </c>
      <c r="D303" s="14">
        <v>45107</v>
      </c>
      <c r="E303" s="14">
        <v>44742</v>
      </c>
    </row>
    <row r="304" spans="1:8" ht="28.5">
      <c r="A304" s="21">
        <v>1</v>
      </c>
      <c r="B304" s="11" t="s">
        <v>183</v>
      </c>
      <c r="C304" s="11"/>
      <c r="D304" s="57">
        <v>40548559.62</v>
      </c>
      <c r="E304" s="57">
        <v>223440818.24</v>
      </c>
      <c r="F304" s="162"/>
      <c r="H304" s="163"/>
    </row>
    <row r="305" spans="1:8" ht="15">
      <c r="A305" s="21">
        <v>2</v>
      </c>
      <c r="B305" s="51" t="s">
        <v>184</v>
      </c>
      <c r="C305" s="11"/>
      <c r="D305" s="164">
        <f>D304/C178</f>
        <v>0.3150262061092541</v>
      </c>
      <c r="E305" s="164">
        <f>E304/D178</f>
        <v>0.5393319116093823</v>
      </c>
      <c r="F305" s="128"/>
      <c r="G305" s="125"/>
      <c r="H305" s="125"/>
    </row>
    <row r="306" ht="15">
      <c r="F306" s="128"/>
    </row>
    <row r="307" ht="15">
      <c r="F307" s="128"/>
    </row>
    <row r="308" ht="15">
      <c r="F308" s="128"/>
    </row>
    <row r="309" ht="15">
      <c r="F309" s="125"/>
    </row>
    <row r="367" ht="15"/>
    <row r="368" ht="15"/>
    <row r="369" ht="15"/>
    <row r="371" ht="15"/>
    <row r="372" ht="15"/>
    <row r="374" ht="15"/>
    <row r="375" ht="15"/>
    <row r="376" ht="15"/>
  </sheetData>
  <sheetProtection formatRows="0" insertColumns="0" insertRows="0" insertHyperlinks="0" deleteColumns="0" deleteRows="0" selectLockedCells="1" sort="0" autoFilter="0" pivotTables="0" selectUnlockedCells="1"/>
  <mergeCells count="31">
    <mergeCell ref="B145:E145"/>
    <mergeCell ref="A153:G153"/>
    <mergeCell ref="H289:H290"/>
    <mergeCell ref="A250:A251"/>
    <mergeCell ref="B250:C250"/>
    <mergeCell ref="D250:E250"/>
    <mergeCell ref="G289:G290"/>
    <mergeCell ref="B275:C275"/>
    <mergeCell ref="D275:E275"/>
    <mergeCell ref="A289:A290"/>
    <mergeCell ref="B289:B290"/>
    <mergeCell ref="C289:C290"/>
    <mergeCell ref="D289:D290"/>
    <mergeCell ref="F250:G250"/>
    <mergeCell ref="A236:A238"/>
    <mergeCell ref="E236:G236"/>
    <mergeCell ref="A60:B60"/>
    <mergeCell ref="A28:A30"/>
    <mergeCell ref="B28:B30"/>
    <mergeCell ref="C28:C30"/>
    <mergeCell ref="C59:D59"/>
    <mergeCell ref="E59:F59"/>
    <mergeCell ref="E28:E30"/>
    <mergeCell ref="A222:A224"/>
    <mergeCell ref="B222:D222"/>
    <mergeCell ref="E222:G222"/>
    <mergeCell ref="H222:I222"/>
    <mergeCell ref="H236:I236"/>
    <mergeCell ref="B161:E161"/>
    <mergeCell ref="A169:G169"/>
    <mergeCell ref="B236:D236"/>
  </mergeCells>
  <hyperlinks>
    <hyperlink ref="A104" r:id="rId1" display="_ftn1"/>
    <hyperlink ref="A124" r:id="rId2" display="_ftn1"/>
  </hyperlinks>
  <printOptions/>
  <pageMargins left="0.18" right="0.17" top="0.75" bottom="0.75" header="0.3" footer="0.3"/>
  <pageSetup horizontalDpi="600" verticalDpi="6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chenchodorji</dc:creator>
  <cp:keywords/>
  <dc:description/>
  <cp:lastModifiedBy>Som Raj. Subba</cp:lastModifiedBy>
  <cp:lastPrinted>2023-07-25T07:45:23Z</cp:lastPrinted>
  <dcterms:created xsi:type="dcterms:W3CDTF">2016-09-02T08:23:03Z</dcterms:created>
  <dcterms:modified xsi:type="dcterms:W3CDTF">2023-07-27T03:26:45Z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